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anowash\OneDrive - CARE International\Documents\16- Passation de marché\DAO\DAO DEF partagé au consortium v1\"/>
    </mc:Choice>
  </mc:AlternateContent>
  <workbookProtection workbookAlgorithmName="SHA-512" workbookHashValue="u8ParBw5o4hjGMo/vKxFBn9wcqKKyw0GpVe1/udFHqy/8xkJDgUwVTWfLoVV7eb2q/LX9v2E20zmBLWeRwMTEA==" workbookSaltValue="Pau+HItVnmGueBdNEoE1pw==" workbookSpinCount="100000" lockStructure="1"/>
  <bookViews>
    <workbookView xWindow="-120" yWindow="-120" windowWidth="20730" windowHeight="11160" tabRatio="112" firstSheet="1" activeTab="2"/>
  </bookViews>
  <sheets>
    <sheet name="liste" sheetId="1" state="hidden" r:id="rId1"/>
    <sheet name="Table_mat" sheetId="18" r:id="rId2"/>
    <sheet name="signalement" sheetId="23" r:id="rId3"/>
    <sheet name="potentiel" sheetId="2" r:id="rId4"/>
    <sheet name="part_de_marche" sheetId="3" r:id="rId5"/>
    <sheet name="consommation" sheetId="5" r:id="rId6"/>
    <sheet name="produits" sheetId="4" r:id="rId7"/>
    <sheet name="prix" sheetId="6" r:id="rId8"/>
    <sheet name="com-com" sheetId="7" r:id="rId9"/>
    <sheet name="plan_desserte" sheetId="8" r:id="rId10"/>
    <sheet name="montant_travaux" sheetId="22" r:id="rId11"/>
    <sheet name="invest_GIC" sheetId="10" r:id="rId12"/>
    <sheet name="invest_commune" sheetId="9" r:id="rId13"/>
    <sheet name="salaires" sheetId="12" r:id="rId14"/>
    <sheet name="augment_charges" sheetId="14" r:id="rId15"/>
    <sheet name="redevances" sheetId="15" r:id="rId16"/>
    <sheet name="charges_exploit" sheetId="11" r:id="rId17"/>
    <sheet name="charges_var_mktg" sheetId="16" r:id="rId18"/>
    <sheet name="tarif_service" sheetId="17" r:id="rId19"/>
    <sheet name="tableau_recap" sheetId="19" r:id="rId20"/>
    <sheet name="resultats_annuels" sheetId="21" r:id="rId21"/>
    <sheet name="Onglet Récap pour CAO" sheetId="24" state="hidden" r:id="rId22"/>
    <sheet name="log" sheetId="20" r:id="rId2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9" l="1"/>
  <c r="C11" i="24" l="1"/>
  <c r="C3" i="24"/>
  <c r="C4" i="24"/>
  <c r="C8" i="24"/>
  <c r="C7" i="24"/>
  <c r="C6" i="24"/>
  <c r="C26" i="9" l="1"/>
  <c r="BO24" i="19" l="1"/>
  <c r="BB24" i="19"/>
  <c r="AO24" i="19"/>
  <c r="AB24" i="19"/>
  <c r="H27" i="11"/>
  <c r="B149" i="19"/>
  <c r="B150" i="19"/>
  <c r="B151" i="19"/>
  <c r="B152" i="19"/>
  <c r="B153" i="19"/>
  <c r="B154" i="19"/>
  <c r="B155" i="19"/>
  <c r="B156" i="19"/>
  <c r="B157" i="19"/>
  <c r="B158" i="19"/>
  <c r="B159" i="19"/>
  <c r="B148" i="19"/>
  <c r="BN136" i="19" l="1"/>
  <c r="BM136" i="19"/>
  <c r="BL136" i="19"/>
  <c r="BK136" i="19"/>
  <c r="BJ136" i="19"/>
  <c r="BI136" i="19"/>
  <c r="BH136" i="19"/>
  <c r="BG136" i="19"/>
  <c r="BF136" i="19"/>
  <c r="BE136" i="19"/>
  <c r="BD136" i="19"/>
  <c r="BC136" i="19"/>
  <c r="BN135" i="19"/>
  <c r="BM135" i="19"/>
  <c r="BL135" i="19"/>
  <c r="BK135" i="19"/>
  <c r="BJ135" i="19"/>
  <c r="BI135" i="19"/>
  <c r="BH135" i="19"/>
  <c r="BG135" i="19"/>
  <c r="BF135" i="19"/>
  <c r="BE135" i="19"/>
  <c r="BD135" i="19"/>
  <c r="BC135" i="19"/>
  <c r="BN134" i="19"/>
  <c r="BM134" i="19"/>
  <c r="BL134" i="19"/>
  <c r="BK134" i="19"/>
  <c r="BJ134" i="19"/>
  <c r="BI134" i="19"/>
  <c r="BH134" i="19"/>
  <c r="BG134" i="19"/>
  <c r="BF134" i="19"/>
  <c r="BE134" i="19"/>
  <c r="BD134" i="19"/>
  <c r="BC134" i="19"/>
  <c r="BN133" i="19"/>
  <c r="BM133" i="19"/>
  <c r="BL133" i="19"/>
  <c r="BK133" i="19"/>
  <c r="BJ133" i="19"/>
  <c r="BI133" i="19"/>
  <c r="BH133" i="19"/>
  <c r="BG133" i="19"/>
  <c r="BF133" i="19"/>
  <c r="BE133" i="19"/>
  <c r="BD133" i="19"/>
  <c r="BC133" i="19"/>
  <c r="BN132" i="19"/>
  <c r="BM132" i="19"/>
  <c r="BL132" i="19"/>
  <c r="BK132" i="19"/>
  <c r="BJ132" i="19"/>
  <c r="BI132" i="19"/>
  <c r="BH132" i="19"/>
  <c r="BG132" i="19"/>
  <c r="BF132" i="19"/>
  <c r="BE132" i="19"/>
  <c r="BD132" i="19"/>
  <c r="BC132" i="19"/>
  <c r="BN131" i="19"/>
  <c r="BM131" i="19"/>
  <c r="BL131" i="19"/>
  <c r="BK131" i="19"/>
  <c r="BJ131" i="19"/>
  <c r="BI131" i="19"/>
  <c r="BH131" i="19"/>
  <c r="BG131" i="19"/>
  <c r="BF131" i="19"/>
  <c r="BE131" i="19"/>
  <c r="BD131" i="19"/>
  <c r="BC131" i="19"/>
  <c r="BN130" i="19"/>
  <c r="BM130" i="19"/>
  <c r="BL130" i="19"/>
  <c r="BK130" i="19"/>
  <c r="BJ130" i="19"/>
  <c r="BI130" i="19"/>
  <c r="BH130" i="19"/>
  <c r="BG130" i="19"/>
  <c r="BF130" i="19"/>
  <c r="BE130" i="19"/>
  <c r="BD130" i="19"/>
  <c r="BC130" i="19"/>
  <c r="BN129" i="19"/>
  <c r="BM129" i="19"/>
  <c r="BL129" i="19"/>
  <c r="BK129" i="19"/>
  <c r="BJ129" i="19"/>
  <c r="BI129" i="19"/>
  <c r="BH129" i="19"/>
  <c r="BG129" i="19"/>
  <c r="BF129" i="19"/>
  <c r="BE129" i="19"/>
  <c r="BD129" i="19"/>
  <c r="BC129" i="19"/>
  <c r="BN128" i="19"/>
  <c r="BM128" i="19"/>
  <c r="BL128" i="19"/>
  <c r="BK128" i="19"/>
  <c r="BJ128" i="19"/>
  <c r="BI128" i="19"/>
  <c r="BH128" i="19"/>
  <c r="BG128" i="19"/>
  <c r="BF128" i="19"/>
  <c r="BE128" i="19"/>
  <c r="BD128" i="19"/>
  <c r="BC128" i="19"/>
  <c r="BN127" i="19"/>
  <c r="BM127" i="19"/>
  <c r="BL127" i="19"/>
  <c r="BK127" i="19"/>
  <c r="BJ127" i="19"/>
  <c r="BI127" i="19"/>
  <c r="BH127" i="19"/>
  <c r="BG127" i="19"/>
  <c r="BF127" i="19"/>
  <c r="BE127" i="19"/>
  <c r="BD127" i="19"/>
  <c r="BC127" i="19"/>
  <c r="BN126" i="19"/>
  <c r="BM126" i="19"/>
  <c r="BL126" i="19"/>
  <c r="BK126" i="19"/>
  <c r="BJ126" i="19"/>
  <c r="BI126" i="19"/>
  <c r="BH126" i="19"/>
  <c r="BG126" i="19"/>
  <c r="BF126" i="19"/>
  <c r="BE126" i="19"/>
  <c r="BD126" i="19"/>
  <c r="BC126" i="19"/>
  <c r="BN125" i="19"/>
  <c r="BM125" i="19"/>
  <c r="BL125" i="19"/>
  <c r="BK125" i="19"/>
  <c r="BJ125" i="19"/>
  <c r="BI125" i="19"/>
  <c r="BH125" i="19"/>
  <c r="BG125" i="19"/>
  <c r="BF125" i="19"/>
  <c r="BE125" i="19"/>
  <c r="BD125" i="19"/>
  <c r="BC125" i="19"/>
  <c r="BN124" i="19"/>
  <c r="BM124" i="19"/>
  <c r="BL124" i="19"/>
  <c r="BK124" i="19"/>
  <c r="BJ124" i="19"/>
  <c r="BI124" i="19"/>
  <c r="BH124" i="19"/>
  <c r="BG124" i="19"/>
  <c r="BF124" i="19"/>
  <c r="BE124" i="19"/>
  <c r="BD124" i="19"/>
  <c r="BC124" i="19"/>
  <c r="BN123" i="19"/>
  <c r="BM123" i="19"/>
  <c r="BL123" i="19"/>
  <c r="BK123" i="19"/>
  <c r="BJ123" i="19"/>
  <c r="BI123" i="19"/>
  <c r="BH123" i="19"/>
  <c r="BG123" i="19"/>
  <c r="BF123" i="19"/>
  <c r="BE123" i="19"/>
  <c r="BD123" i="19"/>
  <c r="BC123" i="19"/>
  <c r="BN122" i="19"/>
  <c r="BM122" i="19"/>
  <c r="BL122" i="19"/>
  <c r="BK122" i="19"/>
  <c r="BJ122" i="19"/>
  <c r="BI122" i="19"/>
  <c r="BH122" i="19"/>
  <c r="BG122" i="19"/>
  <c r="BF122" i="19"/>
  <c r="BE122" i="19"/>
  <c r="BD122" i="19"/>
  <c r="BC122" i="19"/>
  <c r="BN121" i="19"/>
  <c r="BM121" i="19"/>
  <c r="BL121" i="19"/>
  <c r="BK121" i="19"/>
  <c r="BJ121" i="19"/>
  <c r="BI121" i="19"/>
  <c r="BH121" i="19"/>
  <c r="BG121" i="19"/>
  <c r="BF121" i="19"/>
  <c r="BE121" i="19"/>
  <c r="BD121" i="19"/>
  <c r="BC121" i="19"/>
  <c r="BN120" i="19"/>
  <c r="BM120" i="19"/>
  <c r="BL120" i="19"/>
  <c r="BK120" i="19"/>
  <c r="BJ120" i="19"/>
  <c r="BI120" i="19"/>
  <c r="BH120" i="19"/>
  <c r="BG120" i="19"/>
  <c r="BF120" i="19"/>
  <c r="BE120" i="19"/>
  <c r="BD120" i="19"/>
  <c r="BC120" i="19"/>
  <c r="BN119" i="19"/>
  <c r="BM119" i="19"/>
  <c r="BL119" i="19"/>
  <c r="BK119" i="19"/>
  <c r="BJ119" i="19"/>
  <c r="BI119" i="19"/>
  <c r="BH119" i="19"/>
  <c r="BG119" i="19"/>
  <c r="BF119" i="19"/>
  <c r="BE119" i="19"/>
  <c r="BD119" i="19"/>
  <c r="BC119" i="19"/>
  <c r="BN118" i="19"/>
  <c r="BM118" i="19"/>
  <c r="BL118" i="19"/>
  <c r="BK118" i="19"/>
  <c r="BJ118" i="19"/>
  <c r="BI118" i="19"/>
  <c r="BH118" i="19"/>
  <c r="BG118" i="19"/>
  <c r="BF118" i="19"/>
  <c r="BE118" i="19"/>
  <c r="BD118" i="19"/>
  <c r="BC118" i="19"/>
  <c r="BN117" i="19"/>
  <c r="BM117" i="19"/>
  <c r="BL117" i="19"/>
  <c r="BK117" i="19"/>
  <c r="BJ117" i="19"/>
  <c r="BI117" i="19"/>
  <c r="BH117" i="19"/>
  <c r="BG117" i="19"/>
  <c r="BF117" i="19"/>
  <c r="BE117" i="19"/>
  <c r="BD117" i="19"/>
  <c r="BC117" i="19"/>
  <c r="BA136" i="19"/>
  <c r="AZ136" i="19"/>
  <c r="AY136" i="19"/>
  <c r="AX136" i="19"/>
  <c r="AW136" i="19"/>
  <c r="AV136" i="19"/>
  <c r="AU136" i="19"/>
  <c r="AT136" i="19"/>
  <c r="AS136" i="19"/>
  <c r="AR136" i="19"/>
  <c r="AQ136" i="19"/>
  <c r="AP136" i="19"/>
  <c r="BA135" i="19"/>
  <c r="AZ135" i="19"/>
  <c r="AY135" i="19"/>
  <c r="AX135" i="19"/>
  <c r="AW135" i="19"/>
  <c r="AV135" i="19"/>
  <c r="AU135" i="19"/>
  <c r="AT135" i="19"/>
  <c r="AS135" i="19"/>
  <c r="AR135" i="19"/>
  <c r="AQ135" i="19"/>
  <c r="AP135" i="19"/>
  <c r="BA134" i="19"/>
  <c r="AZ134" i="19"/>
  <c r="AY134" i="19"/>
  <c r="AX134" i="19"/>
  <c r="AW134" i="19"/>
  <c r="AV134" i="19"/>
  <c r="AU134" i="19"/>
  <c r="AT134" i="19"/>
  <c r="AS134" i="19"/>
  <c r="AR134" i="19"/>
  <c r="AQ134" i="19"/>
  <c r="AP134" i="19"/>
  <c r="BA133" i="19"/>
  <c r="AZ133" i="19"/>
  <c r="AY133" i="19"/>
  <c r="AX133" i="19"/>
  <c r="AW133" i="19"/>
  <c r="AV133" i="19"/>
  <c r="AU133" i="19"/>
  <c r="AT133" i="19"/>
  <c r="AS133" i="19"/>
  <c r="AR133" i="19"/>
  <c r="AQ133" i="19"/>
  <c r="AP133" i="19"/>
  <c r="BA132" i="19"/>
  <c r="AZ132" i="19"/>
  <c r="AY132" i="19"/>
  <c r="AX132" i="19"/>
  <c r="AW132" i="19"/>
  <c r="AV132" i="19"/>
  <c r="AU132" i="19"/>
  <c r="AT132" i="19"/>
  <c r="AS132" i="19"/>
  <c r="AR132" i="19"/>
  <c r="AQ132" i="19"/>
  <c r="AP132" i="19"/>
  <c r="BA131" i="19"/>
  <c r="AZ131" i="19"/>
  <c r="AY131" i="19"/>
  <c r="AX131" i="19"/>
  <c r="AW131" i="19"/>
  <c r="AV131" i="19"/>
  <c r="AU131" i="19"/>
  <c r="AT131" i="19"/>
  <c r="AS131" i="19"/>
  <c r="AR131" i="19"/>
  <c r="AQ131" i="19"/>
  <c r="AP131" i="19"/>
  <c r="BA130" i="19"/>
  <c r="AZ130" i="19"/>
  <c r="AY130" i="19"/>
  <c r="AX130" i="19"/>
  <c r="AW130" i="19"/>
  <c r="AV130" i="19"/>
  <c r="AU130" i="19"/>
  <c r="AT130" i="19"/>
  <c r="AS130" i="19"/>
  <c r="AR130" i="19"/>
  <c r="AQ130" i="19"/>
  <c r="AP130" i="19"/>
  <c r="BA129" i="19"/>
  <c r="AZ129" i="19"/>
  <c r="AY129" i="19"/>
  <c r="AX129" i="19"/>
  <c r="AW129" i="19"/>
  <c r="AV129" i="19"/>
  <c r="AU129" i="19"/>
  <c r="AT129" i="19"/>
  <c r="AS129" i="19"/>
  <c r="AR129" i="19"/>
  <c r="AQ129" i="19"/>
  <c r="AP129" i="19"/>
  <c r="BA128" i="19"/>
  <c r="AZ128" i="19"/>
  <c r="AY128" i="19"/>
  <c r="AX128" i="19"/>
  <c r="AW128" i="19"/>
  <c r="AV128" i="19"/>
  <c r="AU128" i="19"/>
  <c r="AT128" i="19"/>
  <c r="AS128" i="19"/>
  <c r="AR128" i="19"/>
  <c r="AQ128" i="19"/>
  <c r="AP128" i="19"/>
  <c r="BA127" i="19"/>
  <c r="AZ127" i="19"/>
  <c r="AY127" i="19"/>
  <c r="AX127" i="19"/>
  <c r="AW127" i="19"/>
  <c r="AV127" i="19"/>
  <c r="AU127" i="19"/>
  <c r="AT127" i="19"/>
  <c r="AS127" i="19"/>
  <c r="AR127" i="19"/>
  <c r="AQ127" i="19"/>
  <c r="AP127" i="19"/>
  <c r="BA126" i="19"/>
  <c r="AZ126" i="19"/>
  <c r="AY126" i="19"/>
  <c r="AX126" i="19"/>
  <c r="AW126" i="19"/>
  <c r="AV126" i="19"/>
  <c r="AU126" i="19"/>
  <c r="AT126" i="19"/>
  <c r="AS126" i="19"/>
  <c r="AR126" i="19"/>
  <c r="AQ126" i="19"/>
  <c r="AP126" i="19"/>
  <c r="BA125" i="19"/>
  <c r="AZ125" i="19"/>
  <c r="AY125" i="19"/>
  <c r="AX125" i="19"/>
  <c r="AW125" i="19"/>
  <c r="AV125" i="19"/>
  <c r="AU125" i="19"/>
  <c r="AT125" i="19"/>
  <c r="AS125" i="19"/>
  <c r="AR125" i="19"/>
  <c r="AQ125" i="19"/>
  <c r="AP125" i="19"/>
  <c r="BA124" i="19"/>
  <c r="AZ124" i="19"/>
  <c r="AY124" i="19"/>
  <c r="AX124" i="19"/>
  <c r="AW124" i="19"/>
  <c r="AV124" i="19"/>
  <c r="AU124" i="19"/>
  <c r="AT124" i="19"/>
  <c r="AS124" i="19"/>
  <c r="AR124" i="19"/>
  <c r="AQ124" i="19"/>
  <c r="AP124" i="19"/>
  <c r="BA123" i="19"/>
  <c r="AZ123" i="19"/>
  <c r="AY123" i="19"/>
  <c r="AX123" i="19"/>
  <c r="AW123" i="19"/>
  <c r="AV123" i="19"/>
  <c r="AU123" i="19"/>
  <c r="AT123" i="19"/>
  <c r="AS123" i="19"/>
  <c r="AR123" i="19"/>
  <c r="AQ123" i="19"/>
  <c r="AP123" i="19"/>
  <c r="BA122" i="19"/>
  <c r="AZ122" i="19"/>
  <c r="AY122" i="19"/>
  <c r="AX122" i="19"/>
  <c r="AW122" i="19"/>
  <c r="AV122" i="19"/>
  <c r="AU122" i="19"/>
  <c r="AT122" i="19"/>
  <c r="AS122" i="19"/>
  <c r="AR122" i="19"/>
  <c r="AQ122" i="19"/>
  <c r="AP122" i="19"/>
  <c r="BA121" i="19"/>
  <c r="AZ121" i="19"/>
  <c r="AY121" i="19"/>
  <c r="AX121" i="19"/>
  <c r="AW121" i="19"/>
  <c r="AV121" i="19"/>
  <c r="AU121" i="19"/>
  <c r="AT121" i="19"/>
  <c r="AS121" i="19"/>
  <c r="AR121" i="19"/>
  <c r="AQ121" i="19"/>
  <c r="AP121" i="19"/>
  <c r="BA120" i="19"/>
  <c r="AZ120" i="19"/>
  <c r="AY120" i="19"/>
  <c r="AX120" i="19"/>
  <c r="AW120" i="19"/>
  <c r="AV120" i="19"/>
  <c r="AU120" i="19"/>
  <c r="AT120" i="19"/>
  <c r="AS120" i="19"/>
  <c r="AR120" i="19"/>
  <c r="AQ120" i="19"/>
  <c r="AP120" i="19"/>
  <c r="BA119" i="19"/>
  <c r="AZ119" i="19"/>
  <c r="AY119" i="19"/>
  <c r="AX119" i="19"/>
  <c r="AW119" i="19"/>
  <c r="AV119" i="19"/>
  <c r="AU119" i="19"/>
  <c r="AT119" i="19"/>
  <c r="AS119" i="19"/>
  <c r="AR119" i="19"/>
  <c r="AQ119" i="19"/>
  <c r="AP119" i="19"/>
  <c r="BA118" i="19"/>
  <c r="AZ118" i="19"/>
  <c r="AY118" i="19"/>
  <c r="AX118" i="19"/>
  <c r="AW118" i="19"/>
  <c r="AV118" i="19"/>
  <c r="AU118" i="19"/>
  <c r="AT118" i="19"/>
  <c r="AS118" i="19"/>
  <c r="AR118" i="19"/>
  <c r="AQ118" i="19"/>
  <c r="AP118" i="19"/>
  <c r="BA117" i="19"/>
  <c r="AZ117" i="19"/>
  <c r="AY117" i="19"/>
  <c r="AX117" i="19"/>
  <c r="AW117" i="19"/>
  <c r="AV117" i="19"/>
  <c r="AU117" i="19"/>
  <c r="AT117" i="19"/>
  <c r="AS117" i="19"/>
  <c r="AR117" i="19"/>
  <c r="AQ117" i="19"/>
  <c r="AP117" i="19"/>
  <c r="AN136" i="19"/>
  <c r="AM136" i="19"/>
  <c r="AL136" i="19"/>
  <c r="AK136" i="19"/>
  <c r="AJ136" i="19"/>
  <c r="AI136" i="19"/>
  <c r="AH136" i="19"/>
  <c r="AG136" i="19"/>
  <c r="AF136" i="19"/>
  <c r="AE136" i="19"/>
  <c r="AD136" i="19"/>
  <c r="AC136" i="19"/>
  <c r="AN135" i="19"/>
  <c r="AM135" i="19"/>
  <c r="AL135" i="19"/>
  <c r="AK135" i="19"/>
  <c r="AJ135" i="19"/>
  <c r="AI135" i="19"/>
  <c r="AH135" i="19"/>
  <c r="AG135" i="19"/>
  <c r="AF135" i="19"/>
  <c r="AE135" i="19"/>
  <c r="AD135" i="19"/>
  <c r="AC135" i="19"/>
  <c r="AN134" i="19"/>
  <c r="AM134" i="19"/>
  <c r="AL134" i="19"/>
  <c r="AK134" i="19"/>
  <c r="AJ134" i="19"/>
  <c r="AI134" i="19"/>
  <c r="AH134" i="19"/>
  <c r="AG134" i="19"/>
  <c r="AF134" i="19"/>
  <c r="AE134" i="19"/>
  <c r="AD134" i="19"/>
  <c r="AC134" i="19"/>
  <c r="AN133" i="19"/>
  <c r="AM133" i="19"/>
  <c r="AL133" i="19"/>
  <c r="AK133" i="19"/>
  <c r="AJ133" i="19"/>
  <c r="AI133" i="19"/>
  <c r="AH133" i="19"/>
  <c r="AG133" i="19"/>
  <c r="AF133" i="19"/>
  <c r="AE133" i="19"/>
  <c r="AD133" i="19"/>
  <c r="AC133" i="19"/>
  <c r="AN132" i="19"/>
  <c r="AM132" i="19"/>
  <c r="AL132" i="19"/>
  <c r="AK132" i="19"/>
  <c r="AJ132" i="19"/>
  <c r="AI132" i="19"/>
  <c r="AH132" i="19"/>
  <c r="AG132" i="19"/>
  <c r="AF132" i="19"/>
  <c r="AE132" i="19"/>
  <c r="AD132" i="19"/>
  <c r="AC132" i="19"/>
  <c r="AN131" i="19"/>
  <c r="AM131" i="19"/>
  <c r="AL131" i="19"/>
  <c r="AK131" i="19"/>
  <c r="AJ131" i="19"/>
  <c r="AI131" i="19"/>
  <c r="AH131" i="19"/>
  <c r="AG131" i="19"/>
  <c r="AF131" i="19"/>
  <c r="AE131" i="19"/>
  <c r="AD131" i="19"/>
  <c r="AC131" i="19"/>
  <c r="AN130" i="19"/>
  <c r="AM130" i="19"/>
  <c r="AL130" i="19"/>
  <c r="AK130" i="19"/>
  <c r="AJ130" i="19"/>
  <c r="AI130" i="19"/>
  <c r="AH130" i="19"/>
  <c r="AG130" i="19"/>
  <c r="AF130" i="19"/>
  <c r="AE130" i="19"/>
  <c r="AD130" i="19"/>
  <c r="AC130" i="19"/>
  <c r="AN129" i="19"/>
  <c r="AM129" i="19"/>
  <c r="AL129" i="19"/>
  <c r="AK129" i="19"/>
  <c r="AJ129" i="19"/>
  <c r="AI129" i="19"/>
  <c r="AH129" i="19"/>
  <c r="AG129" i="19"/>
  <c r="AF129" i="19"/>
  <c r="AE129" i="19"/>
  <c r="AD129" i="19"/>
  <c r="AC129" i="19"/>
  <c r="AN128" i="19"/>
  <c r="AM128" i="19"/>
  <c r="AL128" i="19"/>
  <c r="AK128" i="19"/>
  <c r="AJ128" i="19"/>
  <c r="AI128" i="19"/>
  <c r="AH128" i="19"/>
  <c r="AG128" i="19"/>
  <c r="AF128" i="19"/>
  <c r="AE128" i="19"/>
  <c r="AD128" i="19"/>
  <c r="AC128" i="19"/>
  <c r="AN127" i="19"/>
  <c r="AM127" i="19"/>
  <c r="AL127" i="19"/>
  <c r="AK127" i="19"/>
  <c r="AJ127" i="19"/>
  <c r="AI127" i="19"/>
  <c r="AH127" i="19"/>
  <c r="AG127" i="19"/>
  <c r="AF127" i="19"/>
  <c r="AE127" i="19"/>
  <c r="AD127" i="19"/>
  <c r="AC127" i="19"/>
  <c r="AN126" i="19"/>
  <c r="AM126" i="19"/>
  <c r="AL126" i="19"/>
  <c r="AK126" i="19"/>
  <c r="AJ126" i="19"/>
  <c r="AI126" i="19"/>
  <c r="AH126" i="19"/>
  <c r="AG126" i="19"/>
  <c r="AF126" i="19"/>
  <c r="AE126" i="19"/>
  <c r="AD126" i="19"/>
  <c r="AC126" i="19"/>
  <c r="AN125" i="19"/>
  <c r="AM125" i="19"/>
  <c r="AL125" i="19"/>
  <c r="AK125" i="19"/>
  <c r="AJ125" i="19"/>
  <c r="AI125" i="19"/>
  <c r="AH125" i="19"/>
  <c r="AG125" i="19"/>
  <c r="AF125" i="19"/>
  <c r="AE125" i="19"/>
  <c r="AD125" i="19"/>
  <c r="AC125" i="19"/>
  <c r="AN124" i="19"/>
  <c r="AM124" i="19"/>
  <c r="AL124" i="19"/>
  <c r="AK124" i="19"/>
  <c r="AJ124" i="19"/>
  <c r="AI124" i="19"/>
  <c r="AH124" i="19"/>
  <c r="AG124" i="19"/>
  <c r="AF124" i="19"/>
  <c r="AE124" i="19"/>
  <c r="AD124" i="19"/>
  <c r="AC124" i="19"/>
  <c r="AN123" i="19"/>
  <c r="AM123" i="19"/>
  <c r="AL123" i="19"/>
  <c r="AK123" i="19"/>
  <c r="AJ123" i="19"/>
  <c r="AI123" i="19"/>
  <c r="AH123" i="19"/>
  <c r="AG123" i="19"/>
  <c r="AF123" i="19"/>
  <c r="AE123" i="19"/>
  <c r="AD123" i="19"/>
  <c r="AC123" i="19"/>
  <c r="AN122" i="19"/>
  <c r="AM122" i="19"/>
  <c r="AL122" i="19"/>
  <c r="AK122" i="19"/>
  <c r="AJ122" i="19"/>
  <c r="AI122" i="19"/>
  <c r="AH122" i="19"/>
  <c r="AG122" i="19"/>
  <c r="AF122" i="19"/>
  <c r="AE122" i="19"/>
  <c r="AD122" i="19"/>
  <c r="AC122" i="19"/>
  <c r="AN121" i="19"/>
  <c r="AM121" i="19"/>
  <c r="AL121" i="19"/>
  <c r="AK121" i="19"/>
  <c r="AJ121" i="19"/>
  <c r="AI121" i="19"/>
  <c r="AH121" i="19"/>
  <c r="AG121" i="19"/>
  <c r="AF121" i="19"/>
  <c r="AE121" i="19"/>
  <c r="AD121" i="19"/>
  <c r="AC121" i="19"/>
  <c r="AN120" i="19"/>
  <c r="AM120" i="19"/>
  <c r="AL120" i="19"/>
  <c r="AK120" i="19"/>
  <c r="AJ120" i="19"/>
  <c r="AI120" i="19"/>
  <c r="AH120" i="19"/>
  <c r="AG120" i="19"/>
  <c r="AF120" i="19"/>
  <c r="AE120" i="19"/>
  <c r="AD120" i="19"/>
  <c r="AC120" i="19"/>
  <c r="AN119" i="19"/>
  <c r="AM119" i="19"/>
  <c r="AL119" i="19"/>
  <c r="AK119" i="19"/>
  <c r="AJ119" i="19"/>
  <c r="AI119" i="19"/>
  <c r="AH119" i="19"/>
  <c r="AG119" i="19"/>
  <c r="AF119" i="19"/>
  <c r="AE119" i="19"/>
  <c r="AD119" i="19"/>
  <c r="AC119" i="19"/>
  <c r="AN118" i="19"/>
  <c r="AM118" i="19"/>
  <c r="AL118" i="19"/>
  <c r="AK118" i="19"/>
  <c r="AJ118" i="19"/>
  <c r="AI118" i="19"/>
  <c r="AH118" i="19"/>
  <c r="AG118" i="19"/>
  <c r="AF118" i="19"/>
  <c r="AE118" i="19"/>
  <c r="AD118" i="19"/>
  <c r="AC118" i="19"/>
  <c r="AN117" i="19"/>
  <c r="AM117" i="19"/>
  <c r="AL117" i="19"/>
  <c r="AK117" i="19"/>
  <c r="AJ117" i="19"/>
  <c r="AI117" i="19"/>
  <c r="AH117" i="19"/>
  <c r="AG117" i="19"/>
  <c r="AF117" i="19"/>
  <c r="AE117" i="19"/>
  <c r="AD117" i="19"/>
  <c r="AC117" i="19"/>
  <c r="AA136" i="19"/>
  <c r="Z136" i="19"/>
  <c r="Y136" i="19"/>
  <c r="X136" i="19"/>
  <c r="W136" i="19"/>
  <c r="V136" i="19"/>
  <c r="U136" i="19"/>
  <c r="T136" i="19"/>
  <c r="S136" i="19"/>
  <c r="R136" i="19"/>
  <c r="Q136" i="19"/>
  <c r="P136" i="19"/>
  <c r="AA135" i="19"/>
  <c r="Z135" i="19"/>
  <c r="Y135" i="19"/>
  <c r="X135" i="19"/>
  <c r="W135" i="19"/>
  <c r="V135" i="19"/>
  <c r="U135" i="19"/>
  <c r="T135" i="19"/>
  <c r="S135" i="19"/>
  <c r="R135" i="19"/>
  <c r="Q135" i="19"/>
  <c r="P135" i="19"/>
  <c r="AA134" i="19"/>
  <c r="Z134" i="19"/>
  <c r="Y134" i="19"/>
  <c r="X134" i="19"/>
  <c r="W134" i="19"/>
  <c r="V134" i="19"/>
  <c r="U134" i="19"/>
  <c r="T134" i="19"/>
  <c r="S134" i="19"/>
  <c r="R134" i="19"/>
  <c r="Q134" i="19"/>
  <c r="P134" i="19"/>
  <c r="AA133" i="19"/>
  <c r="Z133" i="19"/>
  <c r="Y133" i="19"/>
  <c r="X133" i="19"/>
  <c r="W133" i="19"/>
  <c r="V133" i="19"/>
  <c r="U133" i="19"/>
  <c r="T133" i="19"/>
  <c r="S133" i="19"/>
  <c r="R133" i="19"/>
  <c r="Q133" i="19"/>
  <c r="P133" i="19"/>
  <c r="AA132" i="19"/>
  <c r="Z132" i="19"/>
  <c r="Y132" i="19"/>
  <c r="X132" i="19"/>
  <c r="W132" i="19"/>
  <c r="V132" i="19"/>
  <c r="U132" i="19"/>
  <c r="T132" i="19"/>
  <c r="S132" i="19"/>
  <c r="R132" i="19"/>
  <c r="Q132" i="19"/>
  <c r="P132" i="19"/>
  <c r="AA131" i="19"/>
  <c r="Z131" i="19"/>
  <c r="Y131" i="19"/>
  <c r="X131" i="19"/>
  <c r="W131" i="19"/>
  <c r="V131" i="19"/>
  <c r="U131" i="19"/>
  <c r="T131" i="19"/>
  <c r="S131" i="19"/>
  <c r="R131" i="19"/>
  <c r="Q131" i="19"/>
  <c r="P131" i="19"/>
  <c r="AA130" i="19"/>
  <c r="Z130" i="19"/>
  <c r="Y130" i="19"/>
  <c r="X130" i="19"/>
  <c r="W130" i="19"/>
  <c r="V130" i="19"/>
  <c r="U130" i="19"/>
  <c r="T130" i="19"/>
  <c r="S130" i="19"/>
  <c r="R130" i="19"/>
  <c r="Q130" i="19"/>
  <c r="P130" i="19"/>
  <c r="AA129" i="19"/>
  <c r="Z129" i="19"/>
  <c r="Y129" i="19"/>
  <c r="X129" i="19"/>
  <c r="W129" i="19"/>
  <c r="V129" i="19"/>
  <c r="U129" i="19"/>
  <c r="T129" i="19"/>
  <c r="S129" i="19"/>
  <c r="R129" i="19"/>
  <c r="Q129" i="19"/>
  <c r="P129" i="19"/>
  <c r="AA128" i="19"/>
  <c r="Z128" i="19"/>
  <c r="Y128" i="19"/>
  <c r="X128" i="19"/>
  <c r="W128" i="19"/>
  <c r="V128" i="19"/>
  <c r="U128" i="19"/>
  <c r="T128" i="19"/>
  <c r="S128" i="19"/>
  <c r="R128" i="19"/>
  <c r="Q128" i="19"/>
  <c r="P128" i="19"/>
  <c r="AA127" i="19"/>
  <c r="Z127" i="19"/>
  <c r="Y127" i="19"/>
  <c r="X127" i="19"/>
  <c r="W127" i="19"/>
  <c r="V127" i="19"/>
  <c r="U127" i="19"/>
  <c r="T127" i="19"/>
  <c r="S127" i="19"/>
  <c r="R127" i="19"/>
  <c r="Q127" i="19"/>
  <c r="P127" i="19"/>
  <c r="AA126" i="19"/>
  <c r="Z126" i="19"/>
  <c r="Y126" i="19"/>
  <c r="X126" i="19"/>
  <c r="W126" i="19"/>
  <c r="V126" i="19"/>
  <c r="U126" i="19"/>
  <c r="T126" i="19"/>
  <c r="S126" i="19"/>
  <c r="R126" i="19"/>
  <c r="Q126" i="19"/>
  <c r="P126" i="19"/>
  <c r="AA125" i="19"/>
  <c r="Z125" i="19"/>
  <c r="Y125" i="19"/>
  <c r="X125" i="19"/>
  <c r="W125" i="19"/>
  <c r="V125" i="19"/>
  <c r="U125" i="19"/>
  <c r="T125" i="19"/>
  <c r="S125" i="19"/>
  <c r="R125" i="19"/>
  <c r="Q125" i="19"/>
  <c r="P125" i="19"/>
  <c r="AA124" i="19"/>
  <c r="Z124" i="19"/>
  <c r="Y124" i="19"/>
  <c r="X124" i="19"/>
  <c r="W124" i="19"/>
  <c r="V124" i="19"/>
  <c r="U124" i="19"/>
  <c r="T124" i="19"/>
  <c r="S124" i="19"/>
  <c r="R124" i="19"/>
  <c r="Q124" i="19"/>
  <c r="P124" i="19"/>
  <c r="AA123" i="19"/>
  <c r="Z123" i="19"/>
  <c r="Y123" i="19"/>
  <c r="X123" i="19"/>
  <c r="W123" i="19"/>
  <c r="V123" i="19"/>
  <c r="U123" i="19"/>
  <c r="T123" i="19"/>
  <c r="S123" i="19"/>
  <c r="R123" i="19"/>
  <c r="Q123" i="19"/>
  <c r="P123" i="19"/>
  <c r="AA122" i="19"/>
  <c r="Z122" i="19"/>
  <c r="Y122" i="19"/>
  <c r="X122" i="19"/>
  <c r="W122" i="19"/>
  <c r="V122" i="19"/>
  <c r="U122" i="19"/>
  <c r="T122" i="19"/>
  <c r="S122" i="19"/>
  <c r="R122" i="19"/>
  <c r="Q122" i="19"/>
  <c r="P122" i="19"/>
  <c r="AA121" i="19"/>
  <c r="Z121" i="19"/>
  <c r="Y121" i="19"/>
  <c r="X121" i="19"/>
  <c r="W121" i="19"/>
  <c r="V121" i="19"/>
  <c r="U121" i="19"/>
  <c r="T121" i="19"/>
  <c r="S121" i="19"/>
  <c r="R121" i="19"/>
  <c r="Q121" i="19"/>
  <c r="P121" i="19"/>
  <c r="AA120" i="19"/>
  <c r="Z120" i="19"/>
  <c r="Y120" i="19"/>
  <c r="X120" i="19"/>
  <c r="W120" i="19"/>
  <c r="V120" i="19"/>
  <c r="U120" i="19"/>
  <c r="T120" i="19"/>
  <c r="S120" i="19"/>
  <c r="R120" i="19"/>
  <c r="Q120" i="19"/>
  <c r="P120" i="19"/>
  <c r="AA119" i="19"/>
  <c r="Z119" i="19"/>
  <c r="Y119" i="19"/>
  <c r="X119" i="19"/>
  <c r="W119" i="19"/>
  <c r="V119" i="19"/>
  <c r="U119" i="19"/>
  <c r="T119" i="19"/>
  <c r="S119" i="19"/>
  <c r="R119" i="19"/>
  <c r="Q119" i="19"/>
  <c r="P119" i="19"/>
  <c r="AA118" i="19"/>
  <c r="Z118" i="19"/>
  <c r="Y118" i="19"/>
  <c r="X118" i="19"/>
  <c r="W118" i="19"/>
  <c r="V118" i="19"/>
  <c r="U118" i="19"/>
  <c r="T118" i="19"/>
  <c r="S118" i="19"/>
  <c r="R118" i="19"/>
  <c r="Q118" i="19"/>
  <c r="P118" i="19"/>
  <c r="AA117" i="19"/>
  <c r="Z117" i="19"/>
  <c r="Y117" i="19"/>
  <c r="X117" i="19"/>
  <c r="W117" i="19"/>
  <c r="V117" i="19"/>
  <c r="U117" i="19"/>
  <c r="T117" i="19"/>
  <c r="S117" i="19"/>
  <c r="R117" i="19"/>
  <c r="Q117" i="19"/>
  <c r="P117" i="19"/>
  <c r="D117" i="19"/>
  <c r="E117" i="19"/>
  <c r="F117" i="19"/>
  <c r="G117" i="19"/>
  <c r="H117" i="19"/>
  <c r="I117" i="19"/>
  <c r="J117" i="19"/>
  <c r="K117" i="19"/>
  <c r="L117" i="19"/>
  <c r="M117" i="19"/>
  <c r="N117" i="19"/>
  <c r="D118" i="19"/>
  <c r="E118" i="19"/>
  <c r="F118" i="19"/>
  <c r="G118" i="19"/>
  <c r="H118" i="19"/>
  <c r="I118" i="19"/>
  <c r="J118" i="19"/>
  <c r="K118" i="19"/>
  <c r="L118" i="19"/>
  <c r="M118" i="19"/>
  <c r="N118" i="19"/>
  <c r="D119" i="19"/>
  <c r="E119" i="19"/>
  <c r="F119" i="19"/>
  <c r="G119" i="19"/>
  <c r="H119" i="19"/>
  <c r="I119" i="19"/>
  <c r="J119" i="19"/>
  <c r="K119" i="19"/>
  <c r="L119" i="19"/>
  <c r="M119" i="19"/>
  <c r="N119" i="19"/>
  <c r="D120" i="19"/>
  <c r="E120" i="19"/>
  <c r="F120" i="19"/>
  <c r="G120" i="19"/>
  <c r="H120" i="19"/>
  <c r="I120" i="19"/>
  <c r="J120" i="19"/>
  <c r="K120" i="19"/>
  <c r="L120" i="19"/>
  <c r="M120" i="19"/>
  <c r="N120" i="19"/>
  <c r="D121" i="19"/>
  <c r="E121" i="19"/>
  <c r="F121" i="19"/>
  <c r="G121" i="19"/>
  <c r="H121" i="19"/>
  <c r="I121" i="19"/>
  <c r="J121" i="19"/>
  <c r="K121" i="19"/>
  <c r="L121" i="19"/>
  <c r="M121" i="19"/>
  <c r="N121" i="19"/>
  <c r="D122" i="19"/>
  <c r="E122" i="19"/>
  <c r="F122" i="19"/>
  <c r="G122" i="19"/>
  <c r="H122" i="19"/>
  <c r="I122" i="19"/>
  <c r="J122" i="19"/>
  <c r="K122" i="19"/>
  <c r="L122" i="19"/>
  <c r="M122" i="19"/>
  <c r="N122" i="19"/>
  <c r="D123" i="19"/>
  <c r="E123" i="19"/>
  <c r="F123" i="19"/>
  <c r="G123" i="19"/>
  <c r="H123" i="19"/>
  <c r="I123" i="19"/>
  <c r="J123" i="19"/>
  <c r="K123" i="19"/>
  <c r="L123" i="19"/>
  <c r="M123" i="19"/>
  <c r="N123" i="19"/>
  <c r="D124" i="19"/>
  <c r="E124" i="19"/>
  <c r="F124" i="19"/>
  <c r="G124" i="19"/>
  <c r="H124" i="19"/>
  <c r="I124" i="19"/>
  <c r="J124" i="19"/>
  <c r="K124" i="19"/>
  <c r="L124" i="19"/>
  <c r="M124" i="19"/>
  <c r="N124" i="19"/>
  <c r="D125" i="19"/>
  <c r="E125" i="19"/>
  <c r="F125" i="19"/>
  <c r="G125" i="19"/>
  <c r="H125" i="19"/>
  <c r="I125" i="19"/>
  <c r="J125" i="19"/>
  <c r="K125" i="19"/>
  <c r="L125" i="19"/>
  <c r="M125" i="19"/>
  <c r="N125" i="19"/>
  <c r="D126" i="19"/>
  <c r="E126" i="19"/>
  <c r="F126" i="19"/>
  <c r="G126" i="19"/>
  <c r="H126" i="19"/>
  <c r="I126" i="19"/>
  <c r="J126" i="19"/>
  <c r="K126" i="19"/>
  <c r="L126" i="19"/>
  <c r="M126" i="19"/>
  <c r="N126" i="19"/>
  <c r="D127" i="19"/>
  <c r="E127" i="19"/>
  <c r="F127" i="19"/>
  <c r="G127" i="19"/>
  <c r="H127" i="19"/>
  <c r="I127" i="19"/>
  <c r="J127" i="19"/>
  <c r="K127" i="19"/>
  <c r="L127" i="19"/>
  <c r="M127" i="19"/>
  <c r="N127" i="19"/>
  <c r="D128" i="19"/>
  <c r="E128" i="19"/>
  <c r="F128" i="19"/>
  <c r="G128" i="19"/>
  <c r="H128" i="19"/>
  <c r="I128" i="19"/>
  <c r="J128" i="19"/>
  <c r="K128" i="19"/>
  <c r="L128" i="19"/>
  <c r="M128" i="19"/>
  <c r="N128" i="19"/>
  <c r="D129" i="19"/>
  <c r="E129" i="19"/>
  <c r="F129" i="19"/>
  <c r="G129" i="19"/>
  <c r="H129" i="19"/>
  <c r="I129" i="19"/>
  <c r="J129" i="19"/>
  <c r="K129" i="19"/>
  <c r="L129" i="19"/>
  <c r="M129" i="19"/>
  <c r="N129" i="19"/>
  <c r="D130" i="19"/>
  <c r="E130" i="19"/>
  <c r="F130" i="19"/>
  <c r="G130" i="19"/>
  <c r="H130" i="19"/>
  <c r="I130" i="19"/>
  <c r="J130" i="19"/>
  <c r="K130" i="19"/>
  <c r="L130" i="19"/>
  <c r="M130" i="19"/>
  <c r="N130" i="19"/>
  <c r="D131" i="19"/>
  <c r="E131" i="19"/>
  <c r="F131" i="19"/>
  <c r="G131" i="19"/>
  <c r="H131" i="19"/>
  <c r="I131" i="19"/>
  <c r="J131" i="19"/>
  <c r="K131" i="19"/>
  <c r="L131" i="19"/>
  <c r="M131" i="19"/>
  <c r="N131" i="19"/>
  <c r="D132" i="19"/>
  <c r="E132" i="19"/>
  <c r="F132" i="19"/>
  <c r="G132" i="19"/>
  <c r="H132" i="19"/>
  <c r="I132" i="19"/>
  <c r="J132" i="19"/>
  <c r="K132" i="19"/>
  <c r="L132" i="19"/>
  <c r="M132" i="19"/>
  <c r="N132" i="19"/>
  <c r="D133" i="19"/>
  <c r="E133" i="19"/>
  <c r="F133" i="19"/>
  <c r="G133" i="19"/>
  <c r="H133" i="19"/>
  <c r="I133" i="19"/>
  <c r="J133" i="19"/>
  <c r="K133" i="19"/>
  <c r="L133" i="19"/>
  <c r="M133" i="19"/>
  <c r="N133" i="19"/>
  <c r="D134" i="19"/>
  <c r="E134" i="19"/>
  <c r="F134" i="19"/>
  <c r="G134" i="19"/>
  <c r="H134" i="19"/>
  <c r="I134" i="19"/>
  <c r="J134" i="19"/>
  <c r="K134" i="19"/>
  <c r="L134" i="19"/>
  <c r="M134" i="19"/>
  <c r="N134" i="19"/>
  <c r="D135" i="19"/>
  <c r="E135" i="19"/>
  <c r="F135" i="19"/>
  <c r="G135" i="19"/>
  <c r="H135" i="19"/>
  <c r="I135" i="19"/>
  <c r="J135" i="19"/>
  <c r="K135" i="19"/>
  <c r="L135" i="19"/>
  <c r="M135" i="19"/>
  <c r="N135" i="19"/>
  <c r="D136" i="19"/>
  <c r="E136" i="19"/>
  <c r="F136" i="19"/>
  <c r="G136" i="19"/>
  <c r="H136" i="19"/>
  <c r="I136" i="19"/>
  <c r="J136" i="19"/>
  <c r="K136" i="19"/>
  <c r="L136" i="19"/>
  <c r="M136" i="19"/>
  <c r="N136" i="19"/>
  <c r="C118" i="19"/>
  <c r="C119" i="19"/>
  <c r="C120" i="19"/>
  <c r="C121" i="19"/>
  <c r="C122" i="19"/>
  <c r="C123" i="19"/>
  <c r="C124" i="19"/>
  <c r="C125" i="19"/>
  <c r="C126" i="19"/>
  <c r="C127" i="19"/>
  <c r="C128" i="19"/>
  <c r="C129" i="19"/>
  <c r="C130" i="19"/>
  <c r="C131" i="19"/>
  <c r="C132" i="19"/>
  <c r="C133" i="19"/>
  <c r="C134" i="19"/>
  <c r="C135" i="19"/>
  <c r="C136" i="19"/>
  <c r="C117" i="19"/>
  <c r="B116" i="19"/>
  <c r="B117" i="19"/>
  <c r="B118" i="19"/>
  <c r="B119" i="19"/>
  <c r="B120" i="19"/>
  <c r="B121" i="19"/>
  <c r="B122" i="19"/>
  <c r="B123" i="19"/>
  <c r="B124" i="19"/>
  <c r="B125" i="19"/>
  <c r="B126" i="19"/>
  <c r="B127" i="19"/>
  <c r="B128" i="19"/>
  <c r="B129" i="19"/>
  <c r="B130" i="19"/>
  <c r="B131" i="19"/>
  <c r="B132" i="19"/>
  <c r="B133" i="19"/>
  <c r="B134" i="19"/>
  <c r="B135" i="19"/>
  <c r="B136" i="19"/>
  <c r="O117" i="19" l="1"/>
  <c r="AB117" i="19"/>
  <c r="AB121" i="19"/>
  <c r="AB125" i="19"/>
  <c r="AB127" i="19"/>
  <c r="AB129" i="19"/>
  <c r="AB131" i="19"/>
  <c r="AB133" i="19"/>
  <c r="AB135" i="19"/>
  <c r="AO117" i="19"/>
  <c r="AO121" i="19"/>
  <c r="AO125" i="19"/>
  <c r="AO127" i="19"/>
  <c r="AO129" i="19"/>
  <c r="AO131" i="19"/>
  <c r="AO133" i="19"/>
  <c r="AO135" i="19"/>
  <c r="BB117" i="19"/>
  <c r="BB121" i="19"/>
  <c r="BB127" i="19"/>
  <c r="BB129" i="19"/>
  <c r="BB131" i="19"/>
  <c r="BB133" i="19"/>
  <c r="BB135" i="19"/>
  <c r="BO117" i="19"/>
  <c r="BO121" i="19"/>
  <c r="BO125" i="19"/>
  <c r="BO127" i="19"/>
  <c r="BO129" i="19"/>
  <c r="BO131" i="19"/>
  <c r="O121" i="19"/>
  <c r="O129" i="19"/>
  <c r="O128" i="19"/>
  <c r="O135" i="19"/>
  <c r="O127" i="19"/>
  <c r="O136" i="19"/>
  <c r="O134" i="19"/>
  <c r="O126" i="19"/>
  <c r="O118" i="19"/>
  <c r="BO133" i="19"/>
  <c r="O125" i="19"/>
  <c r="AB126" i="19"/>
  <c r="AB130" i="19"/>
  <c r="AB134" i="19"/>
  <c r="AO126" i="19"/>
  <c r="AO130" i="19"/>
  <c r="AO136" i="19"/>
  <c r="BB130" i="19"/>
  <c r="BO126" i="19"/>
  <c r="BO130" i="19"/>
  <c r="BO136" i="19"/>
  <c r="O132" i="19"/>
  <c r="AB128" i="19"/>
  <c r="AB136" i="19"/>
  <c r="AO134" i="19"/>
  <c r="BB134" i="19"/>
  <c r="BO134" i="19"/>
  <c r="O131" i="19"/>
  <c r="BB125" i="19"/>
  <c r="BO135" i="19"/>
  <c r="O133" i="19"/>
  <c r="AB132" i="19"/>
  <c r="AO128" i="19"/>
  <c r="AO132" i="19"/>
  <c r="BB126" i="19"/>
  <c r="BB128" i="19"/>
  <c r="BB132" i="19"/>
  <c r="BB136" i="19"/>
  <c r="BO128" i="19"/>
  <c r="BO132" i="19"/>
  <c r="O130" i="19"/>
  <c r="AB124" i="19"/>
  <c r="AO124" i="19"/>
  <c r="BB124" i="19"/>
  <c r="BO124" i="19"/>
  <c r="O124" i="19"/>
  <c r="AB123" i="19"/>
  <c r="AO123" i="19"/>
  <c r="BB123" i="19"/>
  <c r="BO123" i="19"/>
  <c r="O123" i="19"/>
  <c r="AB122" i="19"/>
  <c r="AO122" i="19"/>
  <c r="BB122" i="19"/>
  <c r="BO122" i="19"/>
  <c r="O122" i="19"/>
  <c r="O120" i="19"/>
  <c r="AB120" i="19"/>
  <c r="AO120" i="19"/>
  <c r="BB120" i="19"/>
  <c r="BO120" i="19"/>
  <c r="AB119" i="19"/>
  <c r="AO119" i="19"/>
  <c r="BB119" i="19"/>
  <c r="BO119" i="19"/>
  <c r="O119" i="19"/>
  <c r="AB118" i="19"/>
  <c r="AO118" i="19"/>
  <c r="BB118" i="19"/>
  <c r="BO118" i="19"/>
  <c r="G27" i="12"/>
  <c r="G28" i="12"/>
  <c r="G29" i="12"/>
  <c r="G30" i="12"/>
  <c r="G31" i="12"/>
  <c r="G32" i="12"/>
  <c r="G33" i="12"/>
  <c r="G34" i="12"/>
  <c r="G35" i="12"/>
  <c r="G36" i="12"/>
  <c r="G37" i="12"/>
  <c r="G26" i="12"/>
  <c r="G10" i="12"/>
  <c r="G11" i="12"/>
  <c r="G12" i="12"/>
  <c r="G13" i="12"/>
  <c r="G14" i="12"/>
  <c r="G15" i="12"/>
  <c r="G16" i="12"/>
  <c r="G17" i="12"/>
  <c r="G18" i="12"/>
  <c r="G9" i="12"/>
  <c r="E38" i="12"/>
  <c r="E19" i="12"/>
  <c r="D71" i="19"/>
  <c r="E71" i="19"/>
  <c r="F71" i="19"/>
  <c r="G71" i="19"/>
  <c r="H71" i="19"/>
  <c r="I71" i="19"/>
  <c r="J71" i="19"/>
  <c r="K71" i="19"/>
  <c r="L71" i="19"/>
  <c r="M71" i="19"/>
  <c r="N71" i="19"/>
  <c r="P71" i="19"/>
  <c r="Q71" i="19"/>
  <c r="R71" i="19"/>
  <c r="S71" i="19"/>
  <c r="T71" i="19"/>
  <c r="U71" i="19"/>
  <c r="V71" i="19"/>
  <c r="W71" i="19"/>
  <c r="X71" i="19"/>
  <c r="Y71" i="19"/>
  <c r="Z71" i="19"/>
  <c r="AA71" i="19"/>
  <c r="AC71" i="19"/>
  <c r="AD71" i="19"/>
  <c r="AE71" i="19"/>
  <c r="AF71" i="19"/>
  <c r="AG71" i="19"/>
  <c r="AH71" i="19"/>
  <c r="AI71" i="19"/>
  <c r="AJ71" i="19"/>
  <c r="AK71" i="19"/>
  <c r="AL71" i="19"/>
  <c r="AM71" i="19"/>
  <c r="AN71" i="19"/>
  <c r="AP71" i="19"/>
  <c r="AQ71" i="19"/>
  <c r="AR71" i="19"/>
  <c r="AS71" i="19"/>
  <c r="AT71" i="19"/>
  <c r="AU71" i="19"/>
  <c r="AV71" i="19"/>
  <c r="AW71" i="19"/>
  <c r="AX71" i="19"/>
  <c r="AY71" i="19"/>
  <c r="AZ71" i="19"/>
  <c r="BA71" i="19"/>
  <c r="BC71" i="19"/>
  <c r="BD71" i="19"/>
  <c r="BE71" i="19"/>
  <c r="BF71" i="19"/>
  <c r="BG71" i="19"/>
  <c r="BH71" i="19"/>
  <c r="BI71" i="19"/>
  <c r="BJ71" i="19"/>
  <c r="BK71" i="19"/>
  <c r="BL71" i="19"/>
  <c r="BM71" i="19"/>
  <c r="BN71" i="19"/>
  <c r="D72" i="19"/>
  <c r="E72" i="19"/>
  <c r="F72" i="19"/>
  <c r="G72" i="19"/>
  <c r="H72" i="19"/>
  <c r="I72" i="19"/>
  <c r="J72" i="19"/>
  <c r="K72" i="19"/>
  <c r="L72" i="19"/>
  <c r="M72" i="19"/>
  <c r="N72" i="19"/>
  <c r="P72" i="19"/>
  <c r="Q72" i="19"/>
  <c r="R72" i="19"/>
  <c r="S72" i="19"/>
  <c r="T72" i="19"/>
  <c r="U72" i="19"/>
  <c r="V72" i="19"/>
  <c r="W72" i="19"/>
  <c r="X72" i="19"/>
  <c r="Y72" i="19"/>
  <c r="Z72" i="19"/>
  <c r="AA72" i="19"/>
  <c r="AC72" i="19"/>
  <c r="AD72" i="19"/>
  <c r="AE72" i="19"/>
  <c r="AF72" i="19"/>
  <c r="AG72" i="19"/>
  <c r="AH72" i="19"/>
  <c r="AI72" i="19"/>
  <c r="AJ72" i="19"/>
  <c r="AK72" i="19"/>
  <c r="AL72" i="19"/>
  <c r="AM72" i="19"/>
  <c r="AN72" i="19"/>
  <c r="AP72" i="19"/>
  <c r="AQ72" i="19"/>
  <c r="AR72" i="19"/>
  <c r="AS72" i="19"/>
  <c r="AT72" i="19"/>
  <c r="AU72" i="19"/>
  <c r="AV72" i="19"/>
  <c r="AW72" i="19"/>
  <c r="AX72" i="19"/>
  <c r="AY72" i="19"/>
  <c r="AZ72" i="19"/>
  <c r="BA72" i="19"/>
  <c r="BC72" i="19"/>
  <c r="BD72" i="19"/>
  <c r="BE72" i="19"/>
  <c r="BF72" i="19"/>
  <c r="BG72" i="19"/>
  <c r="BH72" i="19"/>
  <c r="BI72" i="19"/>
  <c r="BJ72" i="19"/>
  <c r="BK72" i="19"/>
  <c r="BL72" i="19"/>
  <c r="BM72" i="19"/>
  <c r="BN72" i="19"/>
  <c r="D73" i="19"/>
  <c r="E73" i="19"/>
  <c r="F73" i="19"/>
  <c r="G73" i="19"/>
  <c r="H73" i="19"/>
  <c r="I73" i="19"/>
  <c r="J73" i="19"/>
  <c r="K73" i="19"/>
  <c r="L73" i="19"/>
  <c r="M73" i="19"/>
  <c r="N73" i="19"/>
  <c r="P73" i="19"/>
  <c r="Q73" i="19"/>
  <c r="R73" i="19"/>
  <c r="S73" i="19"/>
  <c r="T73" i="19"/>
  <c r="U73" i="19"/>
  <c r="V73" i="19"/>
  <c r="W73" i="19"/>
  <c r="X73" i="19"/>
  <c r="Y73" i="19"/>
  <c r="Z73" i="19"/>
  <c r="AA73" i="19"/>
  <c r="AC73" i="19"/>
  <c r="AD73" i="19"/>
  <c r="AE73" i="19"/>
  <c r="AF73" i="19"/>
  <c r="AG73" i="19"/>
  <c r="AH73" i="19"/>
  <c r="AI73" i="19"/>
  <c r="AJ73" i="19"/>
  <c r="AK73" i="19"/>
  <c r="AL73" i="19"/>
  <c r="AM73" i="19"/>
  <c r="AN73" i="19"/>
  <c r="AP73" i="19"/>
  <c r="AQ73" i="19"/>
  <c r="AR73" i="19"/>
  <c r="AS73" i="19"/>
  <c r="AT73" i="19"/>
  <c r="AU73" i="19"/>
  <c r="AV73" i="19"/>
  <c r="AW73" i="19"/>
  <c r="AX73" i="19"/>
  <c r="AY73" i="19"/>
  <c r="AZ73" i="19"/>
  <c r="BA73" i="19"/>
  <c r="BC73" i="19"/>
  <c r="BD73" i="19"/>
  <c r="BE73" i="19"/>
  <c r="BF73" i="19"/>
  <c r="BG73" i="19"/>
  <c r="BH73" i="19"/>
  <c r="BI73" i="19"/>
  <c r="BJ73" i="19"/>
  <c r="BK73" i="19"/>
  <c r="BL73" i="19"/>
  <c r="BM73" i="19"/>
  <c r="BN73" i="19"/>
  <c r="D74" i="19"/>
  <c r="E74" i="19"/>
  <c r="F74" i="19"/>
  <c r="G74" i="19"/>
  <c r="H74" i="19"/>
  <c r="I74" i="19"/>
  <c r="J74" i="19"/>
  <c r="K74" i="19"/>
  <c r="L74" i="19"/>
  <c r="M74" i="19"/>
  <c r="N74" i="19"/>
  <c r="P74" i="19"/>
  <c r="Q74" i="19"/>
  <c r="R74" i="19"/>
  <c r="S74" i="19"/>
  <c r="T74" i="19"/>
  <c r="U74" i="19"/>
  <c r="V74" i="19"/>
  <c r="W74" i="19"/>
  <c r="X74" i="19"/>
  <c r="Y74" i="19"/>
  <c r="Z74" i="19"/>
  <c r="AA74" i="19"/>
  <c r="AC74" i="19"/>
  <c r="AD74" i="19"/>
  <c r="AE74" i="19"/>
  <c r="AF74" i="19"/>
  <c r="AG74" i="19"/>
  <c r="AH74" i="19"/>
  <c r="AI74" i="19"/>
  <c r="AJ74" i="19"/>
  <c r="AK74" i="19"/>
  <c r="AL74" i="19"/>
  <c r="AM74" i="19"/>
  <c r="AN74" i="19"/>
  <c r="AP74" i="19"/>
  <c r="AQ74" i="19"/>
  <c r="AR74" i="19"/>
  <c r="AS74" i="19"/>
  <c r="AT74" i="19"/>
  <c r="AU74" i="19"/>
  <c r="AV74" i="19"/>
  <c r="AW74" i="19"/>
  <c r="AX74" i="19"/>
  <c r="AY74" i="19"/>
  <c r="AZ74" i="19"/>
  <c r="BA74" i="19"/>
  <c r="BC74" i="19"/>
  <c r="BD74" i="19"/>
  <c r="BE74" i="19"/>
  <c r="BF74" i="19"/>
  <c r="BG74" i="19"/>
  <c r="BH74" i="19"/>
  <c r="BI74" i="19"/>
  <c r="BJ74" i="19"/>
  <c r="BK74" i="19"/>
  <c r="BL74" i="19"/>
  <c r="BM74" i="19"/>
  <c r="BN74" i="19"/>
  <c r="D75" i="19"/>
  <c r="E75" i="19"/>
  <c r="F75" i="19"/>
  <c r="G75" i="19"/>
  <c r="H75" i="19"/>
  <c r="I75" i="19"/>
  <c r="J75" i="19"/>
  <c r="K75" i="19"/>
  <c r="L75" i="19"/>
  <c r="M75" i="19"/>
  <c r="N75" i="19"/>
  <c r="P75" i="19"/>
  <c r="Q75" i="19"/>
  <c r="R75" i="19"/>
  <c r="S75" i="19"/>
  <c r="T75" i="19"/>
  <c r="U75" i="19"/>
  <c r="V75" i="19"/>
  <c r="W75" i="19"/>
  <c r="X75" i="19"/>
  <c r="Y75" i="19"/>
  <c r="Z75" i="19"/>
  <c r="AA75" i="19"/>
  <c r="AC75" i="19"/>
  <c r="AD75" i="19"/>
  <c r="AE75" i="19"/>
  <c r="AF75" i="19"/>
  <c r="AG75" i="19"/>
  <c r="AH75" i="19"/>
  <c r="AI75" i="19"/>
  <c r="AJ75" i="19"/>
  <c r="AK75" i="19"/>
  <c r="AL75" i="19"/>
  <c r="AM75" i="19"/>
  <c r="AN75" i="19"/>
  <c r="AP75" i="19"/>
  <c r="AQ75" i="19"/>
  <c r="AR75" i="19"/>
  <c r="AS75" i="19"/>
  <c r="AT75" i="19"/>
  <c r="AU75" i="19"/>
  <c r="AV75" i="19"/>
  <c r="AW75" i="19"/>
  <c r="AX75" i="19"/>
  <c r="AY75" i="19"/>
  <c r="AZ75" i="19"/>
  <c r="BA75" i="19"/>
  <c r="BC75" i="19"/>
  <c r="BD75" i="19"/>
  <c r="BE75" i="19"/>
  <c r="BF75" i="19"/>
  <c r="BG75" i="19"/>
  <c r="BH75" i="19"/>
  <c r="BI75" i="19"/>
  <c r="BJ75" i="19"/>
  <c r="BK75" i="19"/>
  <c r="BL75" i="19"/>
  <c r="BM75" i="19"/>
  <c r="BN75" i="19"/>
  <c r="D76" i="19"/>
  <c r="E76" i="19"/>
  <c r="F76" i="19"/>
  <c r="G76" i="19"/>
  <c r="H76" i="19"/>
  <c r="I76" i="19"/>
  <c r="J76" i="19"/>
  <c r="K76" i="19"/>
  <c r="L76" i="19"/>
  <c r="M76" i="19"/>
  <c r="N76" i="19"/>
  <c r="P76" i="19"/>
  <c r="Q76" i="19"/>
  <c r="R76" i="19"/>
  <c r="S76" i="19"/>
  <c r="T76" i="19"/>
  <c r="U76" i="19"/>
  <c r="V76" i="19"/>
  <c r="W76" i="19"/>
  <c r="X76" i="19"/>
  <c r="Y76" i="19"/>
  <c r="Z76" i="19"/>
  <c r="AA76" i="19"/>
  <c r="AC76" i="19"/>
  <c r="AD76" i="19"/>
  <c r="AE76" i="19"/>
  <c r="AF76" i="19"/>
  <c r="AG76" i="19"/>
  <c r="AH76" i="19"/>
  <c r="AI76" i="19"/>
  <c r="AJ76" i="19"/>
  <c r="AK76" i="19"/>
  <c r="AL76" i="19"/>
  <c r="AM76" i="19"/>
  <c r="AN76" i="19"/>
  <c r="AP76" i="19"/>
  <c r="AQ76" i="19"/>
  <c r="AR76" i="19"/>
  <c r="AS76" i="19"/>
  <c r="AT76" i="19"/>
  <c r="AU76" i="19"/>
  <c r="AV76" i="19"/>
  <c r="AW76" i="19"/>
  <c r="AX76" i="19"/>
  <c r="AY76" i="19"/>
  <c r="AZ76" i="19"/>
  <c r="BA76" i="19"/>
  <c r="BC76" i="19"/>
  <c r="BD76" i="19"/>
  <c r="BE76" i="19"/>
  <c r="BF76" i="19"/>
  <c r="BG76" i="19"/>
  <c r="BH76" i="19"/>
  <c r="BI76" i="19"/>
  <c r="BJ76" i="19"/>
  <c r="BK76" i="19"/>
  <c r="BL76" i="19"/>
  <c r="BM76" i="19"/>
  <c r="BN76" i="19"/>
  <c r="D77" i="19"/>
  <c r="E77" i="19"/>
  <c r="F77" i="19"/>
  <c r="G77" i="19"/>
  <c r="H77" i="19"/>
  <c r="I77" i="19"/>
  <c r="J77" i="19"/>
  <c r="K77" i="19"/>
  <c r="L77" i="19"/>
  <c r="M77" i="19"/>
  <c r="N77" i="19"/>
  <c r="P77" i="19"/>
  <c r="Q77" i="19"/>
  <c r="R77" i="19"/>
  <c r="S77" i="19"/>
  <c r="T77" i="19"/>
  <c r="U77" i="19"/>
  <c r="V77" i="19"/>
  <c r="W77" i="19"/>
  <c r="X77" i="19"/>
  <c r="Y77" i="19"/>
  <c r="Z77" i="19"/>
  <c r="AA77" i="19"/>
  <c r="AC77" i="19"/>
  <c r="AD77" i="19"/>
  <c r="AE77" i="19"/>
  <c r="AF77" i="19"/>
  <c r="AG77" i="19"/>
  <c r="AH77" i="19"/>
  <c r="AI77" i="19"/>
  <c r="AJ77" i="19"/>
  <c r="AK77" i="19"/>
  <c r="AL77" i="19"/>
  <c r="AM77" i="19"/>
  <c r="AN77" i="19"/>
  <c r="AP77" i="19"/>
  <c r="AQ77" i="19"/>
  <c r="AR77" i="19"/>
  <c r="AS77" i="19"/>
  <c r="AT77" i="19"/>
  <c r="AU77" i="19"/>
  <c r="AV77" i="19"/>
  <c r="AW77" i="19"/>
  <c r="AX77" i="19"/>
  <c r="AY77" i="19"/>
  <c r="AZ77" i="19"/>
  <c r="BA77" i="19"/>
  <c r="BC77" i="19"/>
  <c r="BD77" i="19"/>
  <c r="BE77" i="19"/>
  <c r="BF77" i="19"/>
  <c r="BG77" i="19"/>
  <c r="BH77" i="19"/>
  <c r="BI77" i="19"/>
  <c r="BJ77" i="19"/>
  <c r="BK77" i="19"/>
  <c r="BL77" i="19"/>
  <c r="BM77" i="19"/>
  <c r="BN77" i="19"/>
  <c r="D78" i="19"/>
  <c r="E78" i="19"/>
  <c r="F78" i="19"/>
  <c r="G78" i="19"/>
  <c r="H78" i="19"/>
  <c r="I78" i="19"/>
  <c r="J78" i="19"/>
  <c r="K78" i="19"/>
  <c r="L78" i="19"/>
  <c r="M78" i="19"/>
  <c r="N78" i="19"/>
  <c r="P78" i="19"/>
  <c r="Q78" i="19"/>
  <c r="R78" i="19"/>
  <c r="S78" i="19"/>
  <c r="T78" i="19"/>
  <c r="U78" i="19"/>
  <c r="V78" i="19"/>
  <c r="W78" i="19"/>
  <c r="X78" i="19"/>
  <c r="Y78" i="19"/>
  <c r="Z78" i="19"/>
  <c r="AA78" i="19"/>
  <c r="AC78" i="19"/>
  <c r="AD78" i="19"/>
  <c r="AE78" i="19"/>
  <c r="AF78" i="19"/>
  <c r="AG78" i="19"/>
  <c r="AH78" i="19"/>
  <c r="AI78" i="19"/>
  <c r="AJ78" i="19"/>
  <c r="AK78" i="19"/>
  <c r="AL78" i="19"/>
  <c r="AM78" i="19"/>
  <c r="AN78" i="19"/>
  <c r="AP78" i="19"/>
  <c r="AQ78" i="19"/>
  <c r="AR78" i="19"/>
  <c r="AS78" i="19"/>
  <c r="AT78" i="19"/>
  <c r="AU78" i="19"/>
  <c r="AV78" i="19"/>
  <c r="AW78" i="19"/>
  <c r="AX78" i="19"/>
  <c r="AY78" i="19"/>
  <c r="AZ78" i="19"/>
  <c r="BA78" i="19"/>
  <c r="BC78" i="19"/>
  <c r="BD78" i="19"/>
  <c r="BE78" i="19"/>
  <c r="BF78" i="19"/>
  <c r="BG78" i="19"/>
  <c r="BH78" i="19"/>
  <c r="BI78" i="19"/>
  <c r="BJ78" i="19"/>
  <c r="BK78" i="19"/>
  <c r="BL78" i="19"/>
  <c r="BM78" i="19"/>
  <c r="BN78" i="19"/>
  <c r="D79" i="19"/>
  <c r="E79" i="19"/>
  <c r="F79" i="19"/>
  <c r="G79" i="19"/>
  <c r="H79" i="19"/>
  <c r="I79" i="19"/>
  <c r="J79" i="19"/>
  <c r="K79" i="19"/>
  <c r="L79" i="19"/>
  <c r="M79" i="19"/>
  <c r="N79" i="19"/>
  <c r="P79" i="19"/>
  <c r="Q79" i="19"/>
  <c r="R79" i="19"/>
  <c r="S79" i="19"/>
  <c r="T79" i="19"/>
  <c r="U79" i="19"/>
  <c r="V79" i="19"/>
  <c r="W79" i="19"/>
  <c r="X79" i="19"/>
  <c r="Y79" i="19"/>
  <c r="Z79" i="19"/>
  <c r="AA79" i="19"/>
  <c r="AC79" i="19"/>
  <c r="AD79" i="19"/>
  <c r="AE79" i="19"/>
  <c r="AF79" i="19"/>
  <c r="AG79" i="19"/>
  <c r="AH79" i="19"/>
  <c r="AI79" i="19"/>
  <c r="AJ79" i="19"/>
  <c r="AK79" i="19"/>
  <c r="AL79" i="19"/>
  <c r="AM79" i="19"/>
  <c r="AN79" i="19"/>
  <c r="AP79" i="19"/>
  <c r="AQ79" i="19"/>
  <c r="AR79" i="19"/>
  <c r="AS79" i="19"/>
  <c r="AT79" i="19"/>
  <c r="AU79" i="19"/>
  <c r="AV79" i="19"/>
  <c r="AW79" i="19"/>
  <c r="AX79" i="19"/>
  <c r="AY79" i="19"/>
  <c r="AZ79" i="19"/>
  <c r="BA79" i="19"/>
  <c r="BC79" i="19"/>
  <c r="BD79" i="19"/>
  <c r="BE79" i="19"/>
  <c r="BF79" i="19"/>
  <c r="BG79" i="19"/>
  <c r="BH79" i="19"/>
  <c r="BI79" i="19"/>
  <c r="BJ79" i="19"/>
  <c r="BK79" i="19"/>
  <c r="BL79" i="19"/>
  <c r="BM79" i="19"/>
  <c r="BN79" i="19"/>
  <c r="D80" i="19"/>
  <c r="E80" i="19"/>
  <c r="F80" i="19"/>
  <c r="G80" i="19"/>
  <c r="H80" i="19"/>
  <c r="I80" i="19"/>
  <c r="J80" i="19"/>
  <c r="K80" i="19"/>
  <c r="L80" i="19"/>
  <c r="M80" i="19"/>
  <c r="N80" i="19"/>
  <c r="P80" i="19"/>
  <c r="Q80" i="19"/>
  <c r="R80" i="19"/>
  <c r="S80" i="19"/>
  <c r="T80" i="19"/>
  <c r="U80" i="19"/>
  <c r="V80" i="19"/>
  <c r="W80" i="19"/>
  <c r="X80" i="19"/>
  <c r="Y80" i="19"/>
  <c r="Z80" i="19"/>
  <c r="AA80" i="19"/>
  <c r="AC80" i="19"/>
  <c r="AD80" i="19"/>
  <c r="AE80" i="19"/>
  <c r="AF80" i="19"/>
  <c r="AG80" i="19"/>
  <c r="AH80" i="19"/>
  <c r="AI80" i="19"/>
  <c r="AJ80" i="19"/>
  <c r="AK80" i="19"/>
  <c r="AL80" i="19"/>
  <c r="AM80" i="19"/>
  <c r="AN80" i="19"/>
  <c r="AP80" i="19"/>
  <c r="AQ80" i="19"/>
  <c r="AR80" i="19"/>
  <c r="AS80" i="19"/>
  <c r="AT80" i="19"/>
  <c r="AU80" i="19"/>
  <c r="AV80" i="19"/>
  <c r="AW80" i="19"/>
  <c r="AX80" i="19"/>
  <c r="AY80" i="19"/>
  <c r="AZ80" i="19"/>
  <c r="BA80" i="19"/>
  <c r="BC80" i="19"/>
  <c r="BD80" i="19"/>
  <c r="BE80" i="19"/>
  <c r="BF80" i="19"/>
  <c r="BG80" i="19"/>
  <c r="BH80" i="19"/>
  <c r="BI80" i="19"/>
  <c r="BJ80" i="19"/>
  <c r="BK80" i="19"/>
  <c r="BL80" i="19"/>
  <c r="BM80" i="19"/>
  <c r="BN80" i="19"/>
  <c r="D81" i="19"/>
  <c r="E81" i="19"/>
  <c r="F81" i="19"/>
  <c r="G81" i="19"/>
  <c r="H81" i="19"/>
  <c r="I81" i="19"/>
  <c r="J81" i="19"/>
  <c r="K81" i="19"/>
  <c r="L81" i="19"/>
  <c r="M81" i="19"/>
  <c r="N81" i="19"/>
  <c r="P81" i="19"/>
  <c r="Q81" i="19"/>
  <c r="R81" i="19"/>
  <c r="S81" i="19"/>
  <c r="T81" i="19"/>
  <c r="U81" i="19"/>
  <c r="V81" i="19"/>
  <c r="W81" i="19"/>
  <c r="X81" i="19"/>
  <c r="Y81" i="19"/>
  <c r="Z81" i="19"/>
  <c r="AA81" i="19"/>
  <c r="AC81" i="19"/>
  <c r="AD81" i="19"/>
  <c r="AE81" i="19"/>
  <c r="AF81" i="19"/>
  <c r="AG81" i="19"/>
  <c r="AH81" i="19"/>
  <c r="AI81" i="19"/>
  <c r="AJ81" i="19"/>
  <c r="AK81" i="19"/>
  <c r="AL81" i="19"/>
  <c r="AM81" i="19"/>
  <c r="AN81" i="19"/>
  <c r="AP81" i="19"/>
  <c r="AQ81" i="19"/>
  <c r="AR81" i="19"/>
  <c r="AS81" i="19"/>
  <c r="AT81" i="19"/>
  <c r="AU81" i="19"/>
  <c r="AV81" i="19"/>
  <c r="AW81" i="19"/>
  <c r="AX81" i="19"/>
  <c r="AY81" i="19"/>
  <c r="AZ81" i="19"/>
  <c r="BA81" i="19"/>
  <c r="BC81" i="19"/>
  <c r="BD81" i="19"/>
  <c r="BE81" i="19"/>
  <c r="BF81" i="19"/>
  <c r="BG81" i="19"/>
  <c r="BH81" i="19"/>
  <c r="BI81" i="19"/>
  <c r="BJ81" i="19"/>
  <c r="BK81" i="19"/>
  <c r="BL81" i="19"/>
  <c r="BM81" i="19"/>
  <c r="BN81" i="19"/>
  <c r="D82" i="19"/>
  <c r="E82" i="19"/>
  <c r="F82" i="19"/>
  <c r="G82" i="19"/>
  <c r="H82" i="19"/>
  <c r="I82" i="19"/>
  <c r="J82" i="19"/>
  <c r="K82" i="19"/>
  <c r="L82" i="19"/>
  <c r="M82" i="19"/>
  <c r="N82" i="19"/>
  <c r="P82" i="19"/>
  <c r="Q82" i="19"/>
  <c r="R82" i="19"/>
  <c r="S82" i="19"/>
  <c r="T82" i="19"/>
  <c r="U82" i="19"/>
  <c r="V82" i="19"/>
  <c r="W82" i="19"/>
  <c r="X82" i="19"/>
  <c r="Y82" i="19"/>
  <c r="Z82" i="19"/>
  <c r="AA82" i="19"/>
  <c r="AC82" i="19"/>
  <c r="AD82" i="19"/>
  <c r="AE82" i="19"/>
  <c r="AF82" i="19"/>
  <c r="AG82" i="19"/>
  <c r="AH82" i="19"/>
  <c r="AI82" i="19"/>
  <c r="AJ82" i="19"/>
  <c r="AK82" i="19"/>
  <c r="AL82" i="19"/>
  <c r="AM82" i="19"/>
  <c r="AN82" i="19"/>
  <c r="AP82" i="19"/>
  <c r="AQ82" i="19"/>
  <c r="AR82" i="19"/>
  <c r="AS82" i="19"/>
  <c r="AT82" i="19"/>
  <c r="AU82" i="19"/>
  <c r="AV82" i="19"/>
  <c r="AW82" i="19"/>
  <c r="AX82" i="19"/>
  <c r="AY82" i="19"/>
  <c r="AZ82" i="19"/>
  <c r="BA82" i="19"/>
  <c r="BC82" i="19"/>
  <c r="BD82" i="19"/>
  <c r="BE82" i="19"/>
  <c r="BF82" i="19"/>
  <c r="BG82" i="19"/>
  <c r="BH82" i="19"/>
  <c r="BI82" i="19"/>
  <c r="BJ82" i="19"/>
  <c r="BK82" i="19"/>
  <c r="BL82" i="19"/>
  <c r="BM82" i="19"/>
  <c r="BN82" i="19"/>
  <c r="D83" i="19"/>
  <c r="E83" i="19"/>
  <c r="F83" i="19"/>
  <c r="G83" i="19"/>
  <c r="H83" i="19"/>
  <c r="I83" i="19"/>
  <c r="J83" i="19"/>
  <c r="K83" i="19"/>
  <c r="L83" i="19"/>
  <c r="M83" i="19"/>
  <c r="N83" i="19"/>
  <c r="P83" i="19"/>
  <c r="Q83" i="19"/>
  <c r="R83" i="19"/>
  <c r="S83" i="19"/>
  <c r="T83" i="19"/>
  <c r="U83" i="19"/>
  <c r="V83" i="19"/>
  <c r="W83" i="19"/>
  <c r="X83" i="19"/>
  <c r="Y83" i="19"/>
  <c r="Z83" i="19"/>
  <c r="AA83" i="19"/>
  <c r="AC83" i="19"/>
  <c r="AD83" i="19"/>
  <c r="AE83" i="19"/>
  <c r="AF83" i="19"/>
  <c r="AG83" i="19"/>
  <c r="AH83" i="19"/>
  <c r="AI83" i="19"/>
  <c r="AJ83" i="19"/>
  <c r="AK83" i="19"/>
  <c r="AL83" i="19"/>
  <c r="AM83" i="19"/>
  <c r="AN83" i="19"/>
  <c r="AP83" i="19"/>
  <c r="AQ83" i="19"/>
  <c r="AR83" i="19"/>
  <c r="AS83" i="19"/>
  <c r="AT83" i="19"/>
  <c r="AU83" i="19"/>
  <c r="AV83" i="19"/>
  <c r="AW83" i="19"/>
  <c r="AX83" i="19"/>
  <c r="AY83" i="19"/>
  <c r="AZ83" i="19"/>
  <c r="BA83" i="19"/>
  <c r="BC83" i="19"/>
  <c r="BD83" i="19"/>
  <c r="BE83" i="19"/>
  <c r="BF83" i="19"/>
  <c r="BG83" i="19"/>
  <c r="BH83" i="19"/>
  <c r="BI83" i="19"/>
  <c r="BJ83" i="19"/>
  <c r="BK83" i="19"/>
  <c r="BL83" i="19"/>
  <c r="BM83" i="19"/>
  <c r="BN83" i="19"/>
  <c r="D84" i="19"/>
  <c r="E84" i="19"/>
  <c r="F84" i="19"/>
  <c r="G84" i="19"/>
  <c r="H84" i="19"/>
  <c r="I84" i="19"/>
  <c r="J84" i="19"/>
  <c r="K84" i="19"/>
  <c r="L84" i="19"/>
  <c r="M84" i="19"/>
  <c r="N84" i="19"/>
  <c r="P84" i="19"/>
  <c r="Q84" i="19"/>
  <c r="R84" i="19"/>
  <c r="S84" i="19"/>
  <c r="T84" i="19"/>
  <c r="U84" i="19"/>
  <c r="V84" i="19"/>
  <c r="W84" i="19"/>
  <c r="X84" i="19"/>
  <c r="Y84" i="19"/>
  <c r="Z84" i="19"/>
  <c r="AA84" i="19"/>
  <c r="AC84" i="19"/>
  <c r="AD84" i="19"/>
  <c r="AE84" i="19"/>
  <c r="AF84" i="19"/>
  <c r="AG84" i="19"/>
  <c r="AH84" i="19"/>
  <c r="AI84" i="19"/>
  <c r="AJ84" i="19"/>
  <c r="AK84" i="19"/>
  <c r="AL84" i="19"/>
  <c r="AM84" i="19"/>
  <c r="AN84" i="19"/>
  <c r="AP84" i="19"/>
  <c r="AQ84" i="19"/>
  <c r="AR84" i="19"/>
  <c r="AS84" i="19"/>
  <c r="AT84" i="19"/>
  <c r="AU84" i="19"/>
  <c r="AV84" i="19"/>
  <c r="AW84" i="19"/>
  <c r="AX84" i="19"/>
  <c r="AY84" i="19"/>
  <c r="AZ84" i="19"/>
  <c r="BA84" i="19"/>
  <c r="BC84" i="19"/>
  <c r="BD84" i="19"/>
  <c r="BE84" i="19"/>
  <c r="BF84" i="19"/>
  <c r="BG84" i="19"/>
  <c r="BH84" i="19"/>
  <c r="BI84" i="19"/>
  <c r="BJ84" i="19"/>
  <c r="BK84" i="19"/>
  <c r="BL84" i="19"/>
  <c r="BM84" i="19"/>
  <c r="BN84" i="19"/>
  <c r="D85" i="19"/>
  <c r="E85" i="19"/>
  <c r="F85" i="19"/>
  <c r="G85" i="19"/>
  <c r="H85" i="19"/>
  <c r="I85" i="19"/>
  <c r="J85" i="19"/>
  <c r="K85" i="19"/>
  <c r="L85" i="19"/>
  <c r="M85" i="19"/>
  <c r="N85" i="19"/>
  <c r="P85" i="19"/>
  <c r="Q85" i="19"/>
  <c r="R85" i="19"/>
  <c r="S85" i="19"/>
  <c r="T85" i="19"/>
  <c r="U85" i="19"/>
  <c r="V85" i="19"/>
  <c r="W85" i="19"/>
  <c r="X85" i="19"/>
  <c r="Y85" i="19"/>
  <c r="Z85" i="19"/>
  <c r="AA85" i="19"/>
  <c r="AC85" i="19"/>
  <c r="AD85" i="19"/>
  <c r="AE85" i="19"/>
  <c r="AF85" i="19"/>
  <c r="AG85" i="19"/>
  <c r="AH85" i="19"/>
  <c r="AI85" i="19"/>
  <c r="AJ85" i="19"/>
  <c r="AK85" i="19"/>
  <c r="AL85" i="19"/>
  <c r="AM85" i="19"/>
  <c r="AN85" i="19"/>
  <c r="AP85" i="19"/>
  <c r="AQ85" i="19"/>
  <c r="AR85" i="19"/>
  <c r="AS85" i="19"/>
  <c r="AT85" i="19"/>
  <c r="AU85" i="19"/>
  <c r="AV85" i="19"/>
  <c r="AW85" i="19"/>
  <c r="AX85" i="19"/>
  <c r="AY85" i="19"/>
  <c r="AZ85" i="19"/>
  <c r="BA85" i="19"/>
  <c r="BC85" i="19"/>
  <c r="BD85" i="19"/>
  <c r="BE85" i="19"/>
  <c r="BF85" i="19"/>
  <c r="BG85" i="19"/>
  <c r="BH85" i="19"/>
  <c r="BI85" i="19"/>
  <c r="BJ85" i="19"/>
  <c r="BK85" i="19"/>
  <c r="BL85" i="19"/>
  <c r="BM85" i="19"/>
  <c r="BN85" i="19"/>
  <c r="D86" i="19"/>
  <c r="E86" i="19"/>
  <c r="F86" i="19"/>
  <c r="G86" i="19"/>
  <c r="H86" i="19"/>
  <c r="I86" i="19"/>
  <c r="J86" i="19"/>
  <c r="K86" i="19"/>
  <c r="L86" i="19"/>
  <c r="M86" i="19"/>
  <c r="N86" i="19"/>
  <c r="P86" i="19"/>
  <c r="Q86" i="19"/>
  <c r="R86" i="19"/>
  <c r="S86" i="19"/>
  <c r="T86" i="19"/>
  <c r="U86" i="19"/>
  <c r="V86" i="19"/>
  <c r="W86" i="19"/>
  <c r="X86" i="19"/>
  <c r="Y86" i="19"/>
  <c r="Z86" i="19"/>
  <c r="AA86" i="19"/>
  <c r="AC86" i="19"/>
  <c r="AD86" i="19"/>
  <c r="AE86" i="19"/>
  <c r="AF86" i="19"/>
  <c r="AG86" i="19"/>
  <c r="AH86" i="19"/>
  <c r="AI86" i="19"/>
  <c r="AJ86" i="19"/>
  <c r="AK86" i="19"/>
  <c r="AL86" i="19"/>
  <c r="AM86" i="19"/>
  <c r="AN86" i="19"/>
  <c r="AP86" i="19"/>
  <c r="AQ86" i="19"/>
  <c r="AR86" i="19"/>
  <c r="AS86" i="19"/>
  <c r="AT86" i="19"/>
  <c r="AU86" i="19"/>
  <c r="AV86" i="19"/>
  <c r="AW86" i="19"/>
  <c r="AX86" i="19"/>
  <c r="AY86" i="19"/>
  <c r="AZ86" i="19"/>
  <c r="BA86" i="19"/>
  <c r="BC86" i="19"/>
  <c r="BD86" i="19"/>
  <c r="BE86" i="19"/>
  <c r="BF86" i="19"/>
  <c r="BG86" i="19"/>
  <c r="BH86" i="19"/>
  <c r="BI86" i="19"/>
  <c r="BJ86" i="19"/>
  <c r="BK86" i="19"/>
  <c r="BL86" i="19"/>
  <c r="BM86" i="19"/>
  <c r="BN86" i="19"/>
  <c r="D87" i="19"/>
  <c r="E87" i="19"/>
  <c r="F87" i="19"/>
  <c r="G87" i="19"/>
  <c r="H87" i="19"/>
  <c r="I87" i="19"/>
  <c r="J87" i="19"/>
  <c r="K87" i="19"/>
  <c r="L87" i="19"/>
  <c r="M87" i="19"/>
  <c r="N87" i="19"/>
  <c r="P87" i="19"/>
  <c r="Q87" i="19"/>
  <c r="R87" i="19"/>
  <c r="S87" i="19"/>
  <c r="T87" i="19"/>
  <c r="U87" i="19"/>
  <c r="V87" i="19"/>
  <c r="W87" i="19"/>
  <c r="X87" i="19"/>
  <c r="Y87" i="19"/>
  <c r="Z87" i="19"/>
  <c r="AA87" i="19"/>
  <c r="AC87" i="19"/>
  <c r="AD87" i="19"/>
  <c r="AE87" i="19"/>
  <c r="AF87" i="19"/>
  <c r="AG87" i="19"/>
  <c r="AH87" i="19"/>
  <c r="AI87" i="19"/>
  <c r="AJ87" i="19"/>
  <c r="AK87" i="19"/>
  <c r="AL87" i="19"/>
  <c r="AM87" i="19"/>
  <c r="AN87" i="19"/>
  <c r="AP87" i="19"/>
  <c r="AQ87" i="19"/>
  <c r="AR87" i="19"/>
  <c r="AS87" i="19"/>
  <c r="AT87" i="19"/>
  <c r="AU87" i="19"/>
  <c r="AV87" i="19"/>
  <c r="AW87" i="19"/>
  <c r="AX87" i="19"/>
  <c r="AY87" i="19"/>
  <c r="AZ87" i="19"/>
  <c r="BA87" i="19"/>
  <c r="BC87" i="19"/>
  <c r="BD87" i="19"/>
  <c r="BE87" i="19"/>
  <c r="BF87" i="19"/>
  <c r="BG87" i="19"/>
  <c r="BH87" i="19"/>
  <c r="BI87" i="19"/>
  <c r="BJ87" i="19"/>
  <c r="BK87" i="19"/>
  <c r="BL87" i="19"/>
  <c r="BM87" i="19"/>
  <c r="BN87" i="19"/>
  <c r="D88" i="19"/>
  <c r="E88" i="19"/>
  <c r="F88" i="19"/>
  <c r="G88" i="19"/>
  <c r="H88" i="19"/>
  <c r="I88" i="19"/>
  <c r="J88" i="19"/>
  <c r="K88" i="19"/>
  <c r="L88" i="19"/>
  <c r="M88" i="19"/>
  <c r="N88" i="19"/>
  <c r="P88" i="19"/>
  <c r="Q88" i="19"/>
  <c r="R88" i="19"/>
  <c r="S88" i="19"/>
  <c r="T88" i="19"/>
  <c r="U88" i="19"/>
  <c r="V88" i="19"/>
  <c r="W88" i="19"/>
  <c r="X88" i="19"/>
  <c r="Y88" i="19"/>
  <c r="Z88" i="19"/>
  <c r="AA88" i="19"/>
  <c r="AC88" i="19"/>
  <c r="AD88" i="19"/>
  <c r="AE88" i="19"/>
  <c r="AF88" i="19"/>
  <c r="AG88" i="19"/>
  <c r="AH88" i="19"/>
  <c r="AI88" i="19"/>
  <c r="AJ88" i="19"/>
  <c r="AK88" i="19"/>
  <c r="AL88" i="19"/>
  <c r="AM88" i="19"/>
  <c r="AN88" i="19"/>
  <c r="AP88" i="19"/>
  <c r="AQ88" i="19"/>
  <c r="AR88" i="19"/>
  <c r="AS88" i="19"/>
  <c r="AT88" i="19"/>
  <c r="AU88" i="19"/>
  <c r="AV88" i="19"/>
  <c r="AW88" i="19"/>
  <c r="AX88" i="19"/>
  <c r="AY88" i="19"/>
  <c r="AZ88" i="19"/>
  <c r="BA88" i="19"/>
  <c r="BC88" i="19"/>
  <c r="BD88" i="19"/>
  <c r="BE88" i="19"/>
  <c r="BF88" i="19"/>
  <c r="BG88" i="19"/>
  <c r="BH88" i="19"/>
  <c r="BI88" i="19"/>
  <c r="BJ88" i="19"/>
  <c r="BK88" i="19"/>
  <c r="BL88" i="19"/>
  <c r="BM88" i="19"/>
  <c r="BN88" i="19"/>
  <c r="D89" i="19"/>
  <c r="E89" i="19"/>
  <c r="F89" i="19"/>
  <c r="G89" i="19"/>
  <c r="H89" i="19"/>
  <c r="I89" i="19"/>
  <c r="J89" i="19"/>
  <c r="K89" i="19"/>
  <c r="L89" i="19"/>
  <c r="M89" i="19"/>
  <c r="N89" i="19"/>
  <c r="P89" i="19"/>
  <c r="Q89" i="19"/>
  <c r="R89" i="19"/>
  <c r="S89" i="19"/>
  <c r="T89" i="19"/>
  <c r="U89" i="19"/>
  <c r="V89" i="19"/>
  <c r="W89" i="19"/>
  <c r="X89" i="19"/>
  <c r="Y89" i="19"/>
  <c r="Z89" i="19"/>
  <c r="AA89" i="19"/>
  <c r="AC89" i="19"/>
  <c r="AD89" i="19"/>
  <c r="AE89" i="19"/>
  <c r="AF89" i="19"/>
  <c r="AG89" i="19"/>
  <c r="AH89" i="19"/>
  <c r="AI89" i="19"/>
  <c r="AJ89" i="19"/>
  <c r="AK89" i="19"/>
  <c r="AL89" i="19"/>
  <c r="AM89" i="19"/>
  <c r="AN89" i="19"/>
  <c r="AP89" i="19"/>
  <c r="AQ89" i="19"/>
  <c r="AR89" i="19"/>
  <c r="AS89" i="19"/>
  <c r="AT89" i="19"/>
  <c r="AU89" i="19"/>
  <c r="AV89" i="19"/>
  <c r="AW89" i="19"/>
  <c r="AX89" i="19"/>
  <c r="AY89" i="19"/>
  <c r="AZ89" i="19"/>
  <c r="BA89" i="19"/>
  <c r="BC89" i="19"/>
  <c r="BD89" i="19"/>
  <c r="BE89" i="19"/>
  <c r="BF89" i="19"/>
  <c r="BG89" i="19"/>
  <c r="BH89" i="19"/>
  <c r="BI89" i="19"/>
  <c r="BJ89" i="19"/>
  <c r="BK89" i="19"/>
  <c r="BL89" i="19"/>
  <c r="BM89" i="19"/>
  <c r="BN89" i="19"/>
  <c r="D90" i="19"/>
  <c r="E90" i="19"/>
  <c r="F90" i="19"/>
  <c r="G90" i="19"/>
  <c r="H90" i="19"/>
  <c r="I90" i="19"/>
  <c r="J90" i="19"/>
  <c r="K90" i="19"/>
  <c r="L90" i="19"/>
  <c r="M90" i="19"/>
  <c r="N90" i="19"/>
  <c r="P90" i="19"/>
  <c r="Q90" i="19"/>
  <c r="R90" i="19"/>
  <c r="S90" i="19"/>
  <c r="T90" i="19"/>
  <c r="U90" i="19"/>
  <c r="V90" i="19"/>
  <c r="W90" i="19"/>
  <c r="X90" i="19"/>
  <c r="Y90" i="19"/>
  <c r="Z90" i="19"/>
  <c r="AA90" i="19"/>
  <c r="AC90" i="19"/>
  <c r="AD90" i="19"/>
  <c r="AE90" i="19"/>
  <c r="AF90" i="19"/>
  <c r="AG90" i="19"/>
  <c r="AH90" i="19"/>
  <c r="AI90" i="19"/>
  <c r="AJ90" i="19"/>
  <c r="AK90" i="19"/>
  <c r="AL90" i="19"/>
  <c r="AM90" i="19"/>
  <c r="AN90" i="19"/>
  <c r="AP90" i="19"/>
  <c r="AQ90" i="19"/>
  <c r="AR90" i="19"/>
  <c r="AS90" i="19"/>
  <c r="AT90" i="19"/>
  <c r="AU90" i="19"/>
  <c r="AV90" i="19"/>
  <c r="AW90" i="19"/>
  <c r="AX90" i="19"/>
  <c r="AY90" i="19"/>
  <c r="AZ90" i="19"/>
  <c r="BA90" i="19"/>
  <c r="BC90" i="19"/>
  <c r="BD90" i="19"/>
  <c r="BE90" i="19"/>
  <c r="BF90" i="19"/>
  <c r="BG90" i="19"/>
  <c r="BH90" i="19"/>
  <c r="BI90" i="19"/>
  <c r="BJ90" i="19"/>
  <c r="BK90" i="19"/>
  <c r="BL90" i="19"/>
  <c r="BM90" i="19"/>
  <c r="BN90" i="19"/>
  <c r="D91" i="19"/>
  <c r="E91" i="19"/>
  <c r="F91" i="19"/>
  <c r="G91" i="19"/>
  <c r="H91" i="19"/>
  <c r="I91" i="19"/>
  <c r="J91" i="19"/>
  <c r="K91" i="19"/>
  <c r="L91" i="19"/>
  <c r="M91" i="19"/>
  <c r="N91" i="19"/>
  <c r="P91" i="19"/>
  <c r="Q91" i="19"/>
  <c r="R91" i="19"/>
  <c r="S91" i="19"/>
  <c r="T91" i="19"/>
  <c r="U91" i="19"/>
  <c r="V91" i="19"/>
  <c r="W91" i="19"/>
  <c r="X91" i="19"/>
  <c r="Y91" i="19"/>
  <c r="Z91" i="19"/>
  <c r="AA91" i="19"/>
  <c r="AC91" i="19"/>
  <c r="AD91" i="19"/>
  <c r="AE91" i="19"/>
  <c r="AF91" i="19"/>
  <c r="AG91" i="19"/>
  <c r="AH91" i="19"/>
  <c r="AI91" i="19"/>
  <c r="AJ91" i="19"/>
  <c r="AK91" i="19"/>
  <c r="AL91" i="19"/>
  <c r="AM91" i="19"/>
  <c r="AN91" i="19"/>
  <c r="AP91" i="19"/>
  <c r="AQ91" i="19"/>
  <c r="AR91" i="19"/>
  <c r="AS91" i="19"/>
  <c r="AT91" i="19"/>
  <c r="AU91" i="19"/>
  <c r="AV91" i="19"/>
  <c r="AW91" i="19"/>
  <c r="AX91" i="19"/>
  <c r="AY91" i="19"/>
  <c r="AZ91" i="19"/>
  <c r="BA91" i="19"/>
  <c r="BC91" i="19"/>
  <c r="BD91" i="19"/>
  <c r="BE91" i="19"/>
  <c r="BF91" i="19"/>
  <c r="BG91" i="19"/>
  <c r="BH91" i="19"/>
  <c r="BI91" i="19"/>
  <c r="BJ91" i="19"/>
  <c r="BK91" i="19"/>
  <c r="BL91" i="19"/>
  <c r="BM91" i="19"/>
  <c r="BN91" i="19"/>
  <c r="D92" i="19"/>
  <c r="E92" i="19"/>
  <c r="F92" i="19"/>
  <c r="G92" i="19"/>
  <c r="H92" i="19"/>
  <c r="I92" i="19"/>
  <c r="J92" i="19"/>
  <c r="K92" i="19"/>
  <c r="L92" i="19"/>
  <c r="M92" i="19"/>
  <c r="N92" i="19"/>
  <c r="P92" i="19"/>
  <c r="Q92" i="19"/>
  <c r="R92" i="19"/>
  <c r="S92" i="19"/>
  <c r="T92" i="19"/>
  <c r="U92" i="19"/>
  <c r="V92" i="19"/>
  <c r="W92" i="19"/>
  <c r="X92" i="19"/>
  <c r="Y92" i="19"/>
  <c r="Z92" i="19"/>
  <c r="AA92" i="19"/>
  <c r="AC92" i="19"/>
  <c r="AD92" i="19"/>
  <c r="AE92" i="19"/>
  <c r="AF92" i="19"/>
  <c r="AG92" i="19"/>
  <c r="AH92" i="19"/>
  <c r="AI92" i="19"/>
  <c r="AJ92" i="19"/>
  <c r="AK92" i="19"/>
  <c r="AL92" i="19"/>
  <c r="AM92" i="19"/>
  <c r="AN92" i="19"/>
  <c r="AP92" i="19"/>
  <c r="AQ92" i="19"/>
  <c r="AR92" i="19"/>
  <c r="AS92" i="19"/>
  <c r="AT92" i="19"/>
  <c r="AU92" i="19"/>
  <c r="AV92" i="19"/>
  <c r="AW92" i="19"/>
  <c r="AX92" i="19"/>
  <c r="AY92" i="19"/>
  <c r="AZ92" i="19"/>
  <c r="BA92" i="19"/>
  <c r="BC92" i="19"/>
  <c r="BD92" i="19"/>
  <c r="BE92" i="19"/>
  <c r="BF92" i="19"/>
  <c r="BG92" i="19"/>
  <c r="BH92" i="19"/>
  <c r="BI92" i="19"/>
  <c r="BJ92" i="19"/>
  <c r="BK92" i="19"/>
  <c r="BL92" i="19"/>
  <c r="BM92" i="19"/>
  <c r="BN92" i="19"/>
  <c r="D93" i="19"/>
  <c r="E93" i="19"/>
  <c r="F93" i="19"/>
  <c r="G93" i="19"/>
  <c r="H93" i="19"/>
  <c r="I93" i="19"/>
  <c r="J93" i="19"/>
  <c r="K93" i="19"/>
  <c r="L93" i="19"/>
  <c r="M93" i="19"/>
  <c r="N93" i="19"/>
  <c r="P93" i="19"/>
  <c r="Q93" i="19"/>
  <c r="R93" i="19"/>
  <c r="S93" i="19"/>
  <c r="T93" i="19"/>
  <c r="U93" i="19"/>
  <c r="V93" i="19"/>
  <c r="W93" i="19"/>
  <c r="X93" i="19"/>
  <c r="Y93" i="19"/>
  <c r="Z93" i="19"/>
  <c r="AA93" i="19"/>
  <c r="AC93" i="19"/>
  <c r="AD93" i="19"/>
  <c r="AE93" i="19"/>
  <c r="AF93" i="19"/>
  <c r="AG93" i="19"/>
  <c r="AH93" i="19"/>
  <c r="AI93" i="19"/>
  <c r="AJ93" i="19"/>
  <c r="AK93" i="19"/>
  <c r="AL93" i="19"/>
  <c r="AM93" i="19"/>
  <c r="AN93" i="19"/>
  <c r="AP93" i="19"/>
  <c r="AQ93" i="19"/>
  <c r="AR93" i="19"/>
  <c r="AS93" i="19"/>
  <c r="AT93" i="19"/>
  <c r="AU93" i="19"/>
  <c r="AV93" i="19"/>
  <c r="AW93" i="19"/>
  <c r="AX93" i="19"/>
  <c r="AY93" i="19"/>
  <c r="AZ93" i="19"/>
  <c r="BA93" i="19"/>
  <c r="BC93" i="19"/>
  <c r="BD93" i="19"/>
  <c r="BE93" i="19"/>
  <c r="BF93" i="19"/>
  <c r="BG93" i="19"/>
  <c r="BH93" i="19"/>
  <c r="BI93" i="19"/>
  <c r="BJ93" i="19"/>
  <c r="BK93" i="19"/>
  <c r="BL93" i="19"/>
  <c r="BM93" i="19"/>
  <c r="BN93" i="19"/>
  <c r="D94" i="19"/>
  <c r="E94" i="19"/>
  <c r="F94" i="19"/>
  <c r="G94" i="19"/>
  <c r="H94" i="19"/>
  <c r="I94" i="19"/>
  <c r="J94" i="19"/>
  <c r="K94" i="19"/>
  <c r="L94" i="19"/>
  <c r="M94" i="19"/>
  <c r="N94" i="19"/>
  <c r="P94" i="19"/>
  <c r="Q94" i="19"/>
  <c r="R94" i="19"/>
  <c r="S94" i="19"/>
  <c r="T94" i="19"/>
  <c r="U94" i="19"/>
  <c r="V94" i="19"/>
  <c r="W94" i="19"/>
  <c r="X94" i="19"/>
  <c r="Y94" i="19"/>
  <c r="Z94" i="19"/>
  <c r="AA94" i="19"/>
  <c r="AC94" i="19"/>
  <c r="AD94" i="19"/>
  <c r="AE94" i="19"/>
  <c r="AF94" i="19"/>
  <c r="AG94" i="19"/>
  <c r="AH94" i="19"/>
  <c r="AI94" i="19"/>
  <c r="AJ94" i="19"/>
  <c r="AK94" i="19"/>
  <c r="AL94" i="19"/>
  <c r="AM94" i="19"/>
  <c r="AN94" i="19"/>
  <c r="AP94" i="19"/>
  <c r="AQ94" i="19"/>
  <c r="AR94" i="19"/>
  <c r="AS94" i="19"/>
  <c r="AT94" i="19"/>
  <c r="AU94" i="19"/>
  <c r="AV94" i="19"/>
  <c r="AW94" i="19"/>
  <c r="AX94" i="19"/>
  <c r="AY94" i="19"/>
  <c r="AZ94" i="19"/>
  <c r="BA94" i="19"/>
  <c r="BC94" i="19"/>
  <c r="BD94" i="19"/>
  <c r="BE94" i="19"/>
  <c r="BF94" i="19"/>
  <c r="BG94" i="19"/>
  <c r="BH94" i="19"/>
  <c r="BI94" i="19"/>
  <c r="BJ94" i="19"/>
  <c r="BK94" i="19"/>
  <c r="BL94" i="19"/>
  <c r="BM94" i="19"/>
  <c r="BN94" i="19"/>
  <c r="D95" i="19"/>
  <c r="E95" i="19"/>
  <c r="F95" i="19"/>
  <c r="G95" i="19"/>
  <c r="H95" i="19"/>
  <c r="I95" i="19"/>
  <c r="J95" i="19"/>
  <c r="K95" i="19"/>
  <c r="L95" i="19"/>
  <c r="M95" i="19"/>
  <c r="N95" i="19"/>
  <c r="P95" i="19"/>
  <c r="Q95" i="19"/>
  <c r="R95" i="19"/>
  <c r="S95" i="19"/>
  <c r="T95" i="19"/>
  <c r="U95" i="19"/>
  <c r="V95" i="19"/>
  <c r="W95" i="19"/>
  <c r="X95" i="19"/>
  <c r="Y95" i="19"/>
  <c r="Z95" i="19"/>
  <c r="AA95" i="19"/>
  <c r="AC95" i="19"/>
  <c r="AD95" i="19"/>
  <c r="AE95" i="19"/>
  <c r="AF95" i="19"/>
  <c r="AG95" i="19"/>
  <c r="AH95" i="19"/>
  <c r="AI95" i="19"/>
  <c r="AJ95" i="19"/>
  <c r="AK95" i="19"/>
  <c r="AL95" i="19"/>
  <c r="AM95" i="19"/>
  <c r="AN95" i="19"/>
  <c r="AP95" i="19"/>
  <c r="AQ95" i="19"/>
  <c r="AR95" i="19"/>
  <c r="AS95" i="19"/>
  <c r="AT95" i="19"/>
  <c r="AU95" i="19"/>
  <c r="AV95" i="19"/>
  <c r="AW95" i="19"/>
  <c r="AX95" i="19"/>
  <c r="AY95" i="19"/>
  <c r="AZ95" i="19"/>
  <c r="BA95" i="19"/>
  <c r="BC95" i="19"/>
  <c r="BD95" i="19"/>
  <c r="BE95" i="19"/>
  <c r="BF95" i="19"/>
  <c r="BG95" i="19"/>
  <c r="BH95" i="19"/>
  <c r="BI95" i="19"/>
  <c r="BJ95" i="19"/>
  <c r="BK95" i="19"/>
  <c r="BL95" i="19"/>
  <c r="BM95" i="19"/>
  <c r="BN95" i="19"/>
  <c r="D96" i="19"/>
  <c r="E96" i="19"/>
  <c r="F96" i="19"/>
  <c r="G96" i="19"/>
  <c r="H96" i="19"/>
  <c r="I96" i="19"/>
  <c r="J96" i="19"/>
  <c r="K96" i="19"/>
  <c r="L96" i="19"/>
  <c r="M96" i="19"/>
  <c r="N96" i="19"/>
  <c r="P96" i="19"/>
  <c r="Q96" i="19"/>
  <c r="R96" i="19"/>
  <c r="S96" i="19"/>
  <c r="T96" i="19"/>
  <c r="U96" i="19"/>
  <c r="V96" i="19"/>
  <c r="W96" i="19"/>
  <c r="X96" i="19"/>
  <c r="Y96" i="19"/>
  <c r="Z96" i="19"/>
  <c r="AA96" i="19"/>
  <c r="AC96" i="19"/>
  <c r="AD96" i="19"/>
  <c r="AE96" i="19"/>
  <c r="AF96" i="19"/>
  <c r="AG96" i="19"/>
  <c r="AH96" i="19"/>
  <c r="AI96" i="19"/>
  <c r="AJ96" i="19"/>
  <c r="AK96" i="19"/>
  <c r="AL96" i="19"/>
  <c r="AM96" i="19"/>
  <c r="AN96" i="19"/>
  <c r="AP96" i="19"/>
  <c r="AQ96" i="19"/>
  <c r="AR96" i="19"/>
  <c r="AS96" i="19"/>
  <c r="AT96" i="19"/>
  <c r="AU96" i="19"/>
  <c r="AV96" i="19"/>
  <c r="AW96" i="19"/>
  <c r="AX96" i="19"/>
  <c r="AY96" i="19"/>
  <c r="AZ96" i="19"/>
  <c r="BA96" i="19"/>
  <c r="BC96" i="19"/>
  <c r="BD96" i="19"/>
  <c r="BE96" i="19"/>
  <c r="BF96" i="19"/>
  <c r="BG96" i="19"/>
  <c r="BH96" i="19"/>
  <c r="BI96" i="19"/>
  <c r="BJ96" i="19"/>
  <c r="BK96" i="19"/>
  <c r="BL96" i="19"/>
  <c r="BM96" i="19"/>
  <c r="BN96" i="19"/>
  <c r="D97" i="19"/>
  <c r="E97" i="19"/>
  <c r="F97" i="19"/>
  <c r="G97" i="19"/>
  <c r="H97" i="19"/>
  <c r="I97" i="19"/>
  <c r="J97" i="19"/>
  <c r="K97" i="19"/>
  <c r="L97" i="19"/>
  <c r="M97" i="19"/>
  <c r="N97" i="19"/>
  <c r="P97" i="19"/>
  <c r="Q97" i="19"/>
  <c r="R97" i="19"/>
  <c r="S97" i="19"/>
  <c r="T97" i="19"/>
  <c r="U97" i="19"/>
  <c r="V97" i="19"/>
  <c r="W97" i="19"/>
  <c r="X97" i="19"/>
  <c r="Y97" i="19"/>
  <c r="Z97" i="19"/>
  <c r="AA97" i="19"/>
  <c r="AC97" i="19"/>
  <c r="AD97" i="19"/>
  <c r="AE97" i="19"/>
  <c r="AF97" i="19"/>
  <c r="AG97" i="19"/>
  <c r="AH97" i="19"/>
  <c r="AI97" i="19"/>
  <c r="AJ97" i="19"/>
  <c r="AK97" i="19"/>
  <c r="AL97" i="19"/>
  <c r="AM97" i="19"/>
  <c r="AN97" i="19"/>
  <c r="AP97" i="19"/>
  <c r="AQ97" i="19"/>
  <c r="AR97" i="19"/>
  <c r="AS97" i="19"/>
  <c r="AT97" i="19"/>
  <c r="AU97" i="19"/>
  <c r="AV97" i="19"/>
  <c r="AW97" i="19"/>
  <c r="AX97" i="19"/>
  <c r="AY97" i="19"/>
  <c r="AZ97" i="19"/>
  <c r="BA97" i="19"/>
  <c r="BC97" i="19"/>
  <c r="BD97" i="19"/>
  <c r="BE97" i="19"/>
  <c r="BF97" i="19"/>
  <c r="BG97" i="19"/>
  <c r="BH97" i="19"/>
  <c r="BI97" i="19"/>
  <c r="BJ97" i="19"/>
  <c r="BK97" i="19"/>
  <c r="BL97" i="19"/>
  <c r="BM97" i="19"/>
  <c r="BN97" i="19"/>
  <c r="D98" i="19"/>
  <c r="E98" i="19"/>
  <c r="F98" i="19"/>
  <c r="G98" i="19"/>
  <c r="H98" i="19"/>
  <c r="I98" i="19"/>
  <c r="J98" i="19"/>
  <c r="K98" i="19"/>
  <c r="L98" i="19"/>
  <c r="M98" i="19"/>
  <c r="N98" i="19"/>
  <c r="P98" i="19"/>
  <c r="Q98" i="19"/>
  <c r="R98" i="19"/>
  <c r="S98" i="19"/>
  <c r="T98" i="19"/>
  <c r="U98" i="19"/>
  <c r="V98" i="19"/>
  <c r="W98" i="19"/>
  <c r="X98" i="19"/>
  <c r="Y98" i="19"/>
  <c r="Z98" i="19"/>
  <c r="AA98" i="19"/>
  <c r="AC98" i="19"/>
  <c r="AD98" i="19"/>
  <c r="AE98" i="19"/>
  <c r="AF98" i="19"/>
  <c r="AG98" i="19"/>
  <c r="AH98" i="19"/>
  <c r="AI98" i="19"/>
  <c r="AJ98" i="19"/>
  <c r="AK98" i="19"/>
  <c r="AL98" i="19"/>
  <c r="AM98" i="19"/>
  <c r="AN98" i="19"/>
  <c r="AP98" i="19"/>
  <c r="AQ98" i="19"/>
  <c r="AR98" i="19"/>
  <c r="AS98" i="19"/>
  <c r="AT98" i="19"/>
  <c r="AU98" i="19"/>
  <c r="AV98" i="19"/>
  <c r="AW98" i="19"/>
  <c r="AX98" i="19"/>
  <c r="AY98" i="19"/>
  <c r="AZ98" i="19"/>
  <c r="BA98" i="19"/>
  <c r="BC98" i="19"/>
  <c r="BD98" i="19"/>
  <c r="BE98" i="19"/>
  <c r="BF98" i="19"/>
  <c r="BG98" i="19"/>
  <c r="BH98" i="19"/>
  <c r="BI98" i="19"/>
  <c r="BJ98" i="19"/>
  <c r="BK98" i="19"/>
  <c r="BL98" i="19"/>
  <c r="BM98" i="19"/>
  <c r="BN98" i="19"/>
  <c r="D99" i="19"/>
  <c r="E99" i="19"/>
  <c r="F99" i="19"/>
  <c r="G99" i="19"/>
  <c r="H99" i="19"/>
  <c r="I99" i="19"/>
  <c r="J99" i="19"/>
  <c r="K99" i="19"/>
  <c r="L99" i="19"/>
  <c r="M99" i="19"/>
  <c r="N99" i="19"/>
  <c r="P99" i="19"/>
  <c r="Q99" i="19"/>
  <c r="R99" i="19"/>
  <c r="S99" i="19"/>
  <c r="T99" i="19"/>
  <c r="U99" i="19"/>
  <c r="V99" i="19"/>
  <c r="W99" i="19"/>
  <c r="X99" i="19"/>
  <c r="Y99" i="19"/>
  <c r="Z99" i="19"/>
  <c r="AA99" i="19"/>
  <c r="AC99" i="19"/>
  <c r="AD99" i="19"/>
  <c r="AE99" i="19"/>
  <c r="AF99" i="19"/>
  <c r="AG99" i="19"/>
  <c r="AH99" i="19"/>
  <c r="AI99" i="19"/>
  <c r="AJ99" i="19"/>
  <c r="AK99" i="19"/>
  <c r="AL99" i="19"/>
  <c r="AM99" i="19"/>
  <c r="AN99" i="19"/>
  <c r="AP99" i="19"/>
  <c r="AQ99" i="19"/>
  <c r="AR99" i="19"/>
  <c r="AS99" i="19"/>
  <c r="AT99" i="19"/>
  <c r="AU99" i="19"/>
  <c r="AV99" i="19"/>
  <c r="AW99" i="19"/>
  <c r="AX99" i="19"/>
  <c r="AY99" i="19"/>
  <c r="AZ99" i="19"/>
  <c r="BA99" i="19"/>
  <c r="BC99" i="19"/>
  <c r="BD99" i="19"/>
  <c r="BE99" i="19"/>
  <c r="BF99" i="19"/>
  <c r="BG99" i="19"/>
  <c r="BH99" i="19"/>
  <c r="BI99" i="19"/>
  <c r="BJ99" i="19"/>
  <c r="BK99" i="19"/>
  <c r="BL99" i="19"/>
  <c r="BM99" i="19"/>
  <c r="BN99" i="19"/>
  <c r="D100" i="19"/>
  <c r="E100" i="19"/>
  <c r="F100" i="19"/>
  <c r="G100" i="19"/>
  <c r="H100" i="19"/>
  <c r="I100" i="19"/>
  <c r="J100" i="19"/>
  <c r="K100" i="19"/>
  <c r="L100" i="19"/>
  <c r="M100" i="19"/>
  <c r="N100" i="19"/>
  <c r="P100" i="19"/>
  <c r="Q100" i="19"/>
  <c r="R100" i="19"/>
  <c r="S100" i="19"/>
  <c r="T100" i="19"/>
  <c r="U100" i="19"/>
  <c r="V100" i="19"/>
  <c r="W100" i="19"/>
  <c r="X100" i="19"/>
  <c r="Y100" i="19"/>
  <c r="Z100" i="19"/>
  <c r="AA100" i="19"/>
  <c r="AC100" i="19"/>
  <c r="AD100" i="19"/>
  <c r="AE100" i="19"/>
  <c r="AF100" i="19"/>
  <c r="AG100" i="19"/>
  <c r="AH100" i="19"/>
  <c r="AI100" i="19"/>
  <c r="AJ100" i="19"/>
  <c r="AK100" i="19"/>
  <c r="AL100" i="19"/>
  <c r="AM100" i="19"/>
  <c r="AN100" i="19"/>
  <c r="AP100" i="19"/>
  <c r="AQ100" i="19"/>
  <c r="AR100" i="19"/>
  <c r="AS100" i="19"/>
  <c r="AT100" i="19"/>
  <c r="AU100" i="19"/>
  <c r="AV100" i="19"/>
  <c r="AW100" i="19"/>
  <c r="AX100" i="19"/>
  <c r="AY100" i="19"/>
  <c r="AZ100" i="19"/>
  <c r="BA100" i="19"/>
  <c r="BC100" i="19"/>
  <c r="BD100" i="19"/>
  <c r="BE100" i="19"/>
  <c r="BF100" i="19"/>
  <c r="BG100" i="19"/>
  <c r="BH100" i="19"/>
  <c r="BI100" i="19"/>
  <c r="BJ100" i="19"/>
  <c r="BK100" i="19"/>
  <c r="BL100" i="19"/>
  <c r="BM100" i="19"/>
  <c r="BN100" i="19"/>
  <c r="D101" i="19"/>
  <c r="E101" i="19"/>
  <c r="F101" i="19"/>
  <c r="G101" i="19"/>
  <c r="H101" i="19"/>
  <c r="I101" i="19"/>
  <c r="J101" i="19"/>
  <c r="K101" i="19"/>
  <c r="L101" i="19"/>
  <c r="M101" i="19"/>
  <c r="N101" i="19"/>
  <c r="P101" i="19"/>
  <c r="Q101" i="19"/>
  <c r="R101" i="19"/>
  <c r="S101" i="19"/>
  <c r="T101" i="19"/>
  <c r="U101" i="19"/>
  <c r="V101" i="19"/>
  <c r="W101" i="19"/>
  <c r="X101" i="19"/>
  <c r="Y101" i="19"/>
  <c r="Z101" i="19"/>
  <c r="AA101" i="19"/>
  <c r="AC101" i="19"/>
  <c r="AD101" i="19"/>
  <c r="AE101" i="19"/>
  <c r="AF101" i="19"/>
  <c r="AG101" i="19"/>
  <c r="AH101" i="19"/>
  <c r="AI101" i="19"/>
  <c r="AJ101" i="19"/>
  <c r="AK101" i="19"/>
  <c r="AL101" i="19"/>
  <c r="AM101" i="19"/>
  <c r="AN101" i="19"/>
  <c r="AP101" i="19"/>
  <c r="AQ101" i="19"/>
  <c r="AR101" i="19"/>
  <c r="AS101" i="19"/>
  <c r="AT101" i="19"/>
  <c r="AU101" i="19"/>
  <c r="AV101" i="19"/>
  <c r="AW101" i="19"/>
  <c r="AX101" i="19"/>
  <c r="AY101" i="19"/>
  <c r="AZ101" i="19"/>
  <c r="BA101" i="19"/>
  <c r="BC101" i="19"/>
  <c r="BD101" i="19"/>
  <c r="BE101" i="19"/>
  <c r="BF101" i="19"/>
  <c r="BG101" i="19"/>
  <c r="BH101" i="19"/>
  <c r="BI101" i="19"/>
  <c r="BJ101" i="19"/>
  <c r="BK101" i="19"/>
  <c r="BL101" i="19"/>
  <c r="BM101" i="19"/>
  <c r="BN101" i="19"/>
  <c r="D102" i="19"/>
  <c r="E102" i="19"/>
  <c r="F102" i="19"/>
  <c r="G102" i="19"/>
  <c r="H102" i="19"/>
  <c r="I102" i="19"/>
  <c r="J102" i="19"/>
  <c r="K102" i="19"/>
  <c r="L102" i="19"/>
  <c r="M102" i="19"/>
  <c r="N102" i="19"/>
  <c r="P102" i="19"/>
  <c r="Q102" i="19"/>
  <c r="R102" i="19"/>
  <c r="S102" i="19"/>
  <c r="T102" i="19"/>
  <c r="U102" i="19"/>
  <c r="V102" i="19"/>
  <c r="W102" i="19"/>
  <c r="X102" i="19"/>
  <c r="Y102" i="19"/>
  <c r="Z102" i="19"/>
  <c r="AA102" i="19"/>
  <c r="AC102" i="19"/>
  <c r="AD102" i="19"/>
  <c r="AE102" i="19"/>
  <c r="AF102" i="19"/>
  <c r="AG102" i="19"/>
  <c r="AH102" i="19"/>
  <c r="AI102" i="19"/>
  <c r="AJ102" i="19"/>
  <c r="AK102" i="19"/>
  <c r="AL102" i="19"/>
  <c r="AM102" i="19"/>
  <c r="AN102" i="19"/>
  <c r="AP102" i="19"/>
  <c r="AQ102" i="19"/>
  <c r="AR102" i="19"/>
  <c r="AS102" i="19"/>
  <c r="AT102" i="19"/>
  <c r="AU102" i="19"/>
  <c r="AV102" i="19"/>
  <c r="AW102" i="19"/>
  <c r="AX102" i="19"/>
  <c r="AY102" i="19"/>
  <c r="AZ102" i="19"/>
  <c r="BA102" i="19"/>
  <c r="BC102" i="19"/>
  <c r="BD102" i="19"/>
  <c r="BE102" i="19"/>
  <c r="BF102" i="19"/>
  <c r="BG102" i="19"/>
  <c r="BH102" i="19"/>
  <c r="BI102" i="19"/>
  <c r="BJ102" i="19"/>
  <c r="BK102" i="19"/>
  <c r="BL102" i="19"/>
  <c r="BM102" i="19"/>
  <c r="BN102" i="19"/>
  <c r="D103" i="19"/>
  <c r="E103" i="19"/>
  <c r="F103" i="19"/>
  <c r="G103" i="19"/>
  <c r="H103" i="19"/>
  <c r="I103" i="19"/>
  <c r="J103" i="19"/>
  <c r="K103" i="19"/>
  <c r="L103" i="19"/>
  <c r="M103" i="19"/>
  <c r="N103" i="19"/>
  <c r="P103" i="19"/>
  <c r="Q103" i="19"/>
  <c r="R103" i="19"/>
  <c r="S103" i="19"/>
  <c r="T103" i="19"/>
  <c r="U103" i="19"/>
  <c r="V103" i="19"/>
  <c r="W103" i="19"/>
  <c r="X103" i="19"/>
  <c r="Y103" i="19"/>
  <c r="Z103" i="19"/>
  <c r="AA103" i="19"/>
  <c r="AC103" i="19"/>
  <c r="AD103" i="19"/>
  <c r="AE103" i="19"/>
  <c r="AF103" i="19"/>
  <c r="AG103" i="19"/>
  <c r="AH103" i="19"/>
  <c r="AI103" i="19"/>
  <c r="AJ103" i="19"/>
  <c r="AK103" i="19"/>
  <c r="AL103" i="19"/>
  <c r="AM103" i="19"/>
  <c r="AN103" i="19"/>
  <c r="AP103" i="19"/>
  <c r="AQ103" i="19"/>
  <c r="AR103" i="19"/>
  <c r="AS103" i="19"/>
  <c r="AT103" i="19"/>
  <c r="AU103" i="19"/>
  <c r="AV103" i="19"/>
  <c r="AW103" i="19"/>
  <c r="AX103" i="19"/>
  <c r="AY103" i="19"/>
  <c r="AZ103" i="19"/>
  <c r="BA103" i="19"/>
  <c r="BC103" i="19"/>
  <c r="BD103" i="19"/>
  <c r="BE103" i="19"/>
  <c r="BF103" i="19"/>
  <c r="BG103" i="19"/>
  <c r="BH103" i="19"/>
  <c r="BI103" i="19"/>
  <c r="BJ103" i="19"/>
  <c r="BK103" i="19"/>
  <c r="BL103" i="19"/>
  <c r="BM103" i="19"/>
  <c r="BN103" i="19"/>
  <c r="D104" i="19"/>
  <c r="E104" i="19"/>
  <c r="F104" i="19"/>
  <c r="G104" i="19"/>
  <c r="H104" i="19"/>
  <c r="I104" i="19"/>
  <c r="J104" i="19"/>
  <c r="K104" i="19"/>
  <c r="L104" i="19"/>
  <c r="M104" i="19"/>
  <c r="N104" i="19"/>
  <c r="P104" i="19"/>
  <c r="Q104" i="19"/>
  <c r="R104" i="19"/>
  <c r="S104" i="19"/>
  <c r="T104" i="19"/>
  <c r="U104" i="19"/>
  <c r="V104" i="19"/>
  <c r="W104" i="19"/>
  <c r="X104" i="19"/>
  <c r="Y104" i="19"/>
  <c r="Z104" i="19"/>
  <c r="AA104" i="19"/>
  <c r="AC104" i="19"/>
  <c r="AD104" i="19"/>
  <c r="AE104" i="19"/>
  <c r="AF104" i="19"/>
  <c r="AG104" i="19"/>
  <c r="AH104" i="19"/>
  <c r="AI104" i="19"/>
  <c r="AJ104" i="19"/>
  <c r="AK104" i="19"/>
  <c r="AL104" i="19"/>
  <c r="AM104" i="19"/>
  <c r="AN104" i="19"/>
  <c r="AP104" i="19"/>
  <c r="AQ104" i="19"/>
  <c r="AR104" i="19"/>
  <c r="AS104" i="19"/>
  <c r="AT104" i="19"/>
  <c r="AU104" i="19"/>
  <c r="AV104" i="19"/>
  <c r="AW104" i="19"/>
  <c r="AX104" i="19"/>
  <c r="AY104" i="19"/>
  <c r="AZ104" i="19"/>
  <c r="BA104" i="19"/>
  <c r="BC104" i="19"/>
  <c r="BD104" i="19"/>
  <c r="BE104" i="19"/>
  <c r="BF104" i="19"/>
  <c r="BG104" i="19"/>
  <c r="BH104" i="19"/>
  <c r="BI104" i="19"/>
  <c r="BJ104" i="19"/>
  <c r="BK104" i="19"/>
  <c r="BL104" i="19"/>
  <c r="BM104" i="19"/>
  <c r="BN104" i="19"/>
  <c r="D105" i="19"/>
  <c r="E105" i="19"/>
  <c r="F105" i="19"/>
  <c r="G105" i="19"/>
  <c r="H105" i="19"/>
  <c r="I105" i="19"/>
  <c r="J105" i="19"/>
  <c r="K105" i="19"/>
  <c r="L105" i="19"/>
  <c r="M105" i="19"/>
  <c r="N105" i="19"/>
  <c r="P105" i="19"/>
  <c r="Q105" i="19"/>
  <c r="R105" i="19"/>
  <c r="S105" i="19"/>
  <c r="T105" i="19"/>
  <c r="U105" i="19"/>
  <c r="V105" i="19"/>
  <c r="W105" i="19"/>
  <c r="X105" i="19"/>
  <c r="Y105" i="19"/>
  <c r="Z105" i="19"/>
  <c r="AA105" i="19"/>
  <c r="AC105" i="19"/>
  <c r="AD105" i="19"/>
  <c r="AE105" i="19"/>
  <c r="AF105" i="19"/>
  <c r="AG105" i="19"/>
  <c r="AH105" i="19"/>
  <c r="AI105" i="19"/>
  <c r="AJ105" i="19"/>
  <c r="AK105" i="19"/>
  <c r="AL105" i="19"/>
  <c r="AM105" i="19"/>
  <c r="AN105" i="19"/>
  <c r="AP105" i="19"/>
  <c r="AQ105" i="19"/>
  <c r="AR105" i="19"/>
  <c r="AS105" i="19"/>
  <c r="AT105" i="19"/>
  <c r="AU105" i="19"/>
  <c r="AV105" i="19"/>
  <c r="AW105" i="19"/>
  <c r="AX105" i="19"/>
  <c r="AY105" i="19"/>
  <c r="AZ105" i="19"/>
  <c r="BA105" i="19"/>
  <c r="BC105" i="19"/>
  <c r="BD105" i="19"/>
  <c r="BE105" i="19"/>
  <c r="BF105" i="19"/>
  <c r="BG105" i="19"/>
  <c r="BH105" i="19"/>
  <c r="BI105" i="19"/>
  <c r="BJ105" i="19"/>
  <c r="BK105" i="19"/>
  <c r="BL105" i="19"/>
  <c r="BM105" i="19"/>
  <c r="BN105" i="19"/>
  <c r="D106" i="19"/>
  <c r="E106" i="19"/>
  <c r="F106" i="19"/>
  <c r="G106" i="19"/>
  <c r="H106" i="19"/>
  <c r="I106" i="19"/>
  <c r="J106" i="19"/>
  <c r="K106" i="19"/>
  <c r="L106" i="19"/>
  <c r="M106" i="19"/>
  <c r="N106" i="19"/>
  <c r="P106" i="19"/>
  <c r="Q106" i="19"/>
  <c r="R106" i="19"/>
  <c r="S106" i="19"/>
  <c r="T106" i="19"/>
  <c r="U106" i="19"/>
  <c r="V106" i="19"/>
  <c r="W106" i="19"/>
  <c r="X106" i="19"/>
  <c r="Y106" i="19"/>
  <c r="Z106" i="19"/>
  <c r="AA106" i="19"/>
  <c r="AC106" i="19"/>
  <c r="AD106" i="19"/>
  <c r="AE106" i="19"/>
  <c r="AF106" i="19"/>
  <c r="AG106" i="19"/>
  <c r="AH106" i="19"/>
  <c r="AI106" i="19"/>
  <c r="AJ106" i="19"/>
  <c r="AK106" i="19"/>
  <c r="AL106" i="19"/>
  <c r="AM106" i="19"/>
  <c r="AN106" i="19"/>
  <c r="AP106" i="19"/>
  <c r="AQ106" i="19"/>
  <c r="AR106" i="19"/>
  <c r="AS106" i="19"/>
  <c r="AT106" i="19"/>
  <c r="AU106" i="19"/>
  <c r="AV106" i="19"/>
  <c r="AW106" i="19"/>
  <c r="AX106" i="19"/>
  <c r="AY106" i="19"/>
  <c r="AZ106" i="19"/>
  <c r="BA106" i="19"/>
  <c r="BC106" i="19"/>
  <c r="BD106" i="19"/>
  <c r="BE106" i="19"/>
  <c r="BF106" i="19"/>
  <c r="BG106" i="19"/>
  <c r="BH106" i="19"/>
  <c r="BI106" i="19"/>
  <c r="BJ106" i="19"/>
  <c r="BK106" i="19"/>
  <c r="BL106" i="19"/>
  <c r="BM106" i="19"/>
  <c r="BN106" i="19"/>
  <c r="D107" i="19"/>
  <c r="E107" i="19"/>
  <c r="F107" i="19"/>
  <c r="G107" i="19"/>
  <c r="H107" i="19"/>
  <c r="I107" i="19"/>
  <c r="J107" i="19"/>
  <c r="K107" i="19"/>
  <c r="L107" i="19"/>
  <c r="M107" i="19"/>
  <c r="N107" i="19"/>
  <c r="P107" i="19"/>
  <c r="Q107" i="19"/>
  <c r="R107" i="19"/>
  <c r="S107" i="19"/>
  <c r="T107" i="19"/>
  <c r="U107" i="19"/>
  <c r="V107" i="19"/>
  <c r="W107" i="19"/>
  <c r="X107" i="19"/>
  <c r="Y107" i="19"/>
  <c r="Z107" i="19"/>
  <c r="AA107" i="19"/>
  <c r="AC107" i="19"/>
  <c r="AD107" i="19"/>
  <c r="AE107" i="19"/>
  <c r="AF107" i="19"/>
  <c r="AG107" i="19"/>
  <c r="AH107" i="19"/>
  <c r="AI107" i="19"/>
  <c r="AJ107" i="19"/>
  <c r="AK107" i="19"/>
  <c r="AL107" i="19"/>
  <c r="AM107" i="19"/>
  <c r="AN107" i="19"/>
  <c r="AP107" i="19"/>
  <c r="AQ107" i="19"/>
  <c r="AR107" i="19"/>
  <c r="AS107" i="19"/>
  <c r="AT107" i="19"/>
  <c r="AU107" i="19"/>
  <c r="AV107" i="19"/>
  <c r="AW107" i="19"/>
  <c r="AX107" i="19"/>
  <c r="AY107" i="19"/>
  <c r="AZ107" i="19"/>
  <c r="BA107" i="19"/>
  <c r="BC107" i="19"/>
  <c r="BD107" i="19"/>
  <c r="BE107" i="19"/>
  <c r="BF107" i="19"/>
  <c r="BG107" i="19"/>
  <c r="BH107" i="19"/>
  <c r="BI107" i="19"/>
  <c r="BJ107" i="19"/>
  <c r="BK107" i="19"/>
  <c r="BL107" i="19"/>
  <c r="BM107" i="19"/>
  <c r="BN107" i="19"/>
  <c r="D108" i="19"/>
  <c r="E108" i="19"/>
  <c r="F108" i="19"/>
  <c r="G108" i="19"/>
  <c r="H108" i="19"/>
  <c r="I108" i="19"/>
  <c r="J108" i="19"/>
  <c r="K108" i="19"/>
  <c r="L108" i="19"/>
  <c r="M108" i="19"/>
  <c r="N108" i="19"/>
  <c r="P108" i="19"/>
  <c r="Q108" i="19"/>
  <c r="R108" i="19"/>
  <c r="S108" i="19"/>
  <c r="T108" i="19"/>
  <c r="U108" i="19"/>
  <c r="V108" i="19"/>
  <c r="W108" i="19"/>
  <c r="X108" i="19"/>
  <c r="Y108" i="19"/>
  <c r="Z108" i="19"/>
  <c r="AA108" i="19"/>
  <c r="AC108" i="19"/>
  <c r="AD108" i="19"/>
  <c r="AE108" i="19"/>
  <c r="AF108" i="19"/>
  <c r="AG108" i="19"/>
  <c r="AH108" i="19"/>
  <c r="AI108" i="19"/>
  <c r="AJ108" i="19"/>
  <c r="AK108" i="19"/>
  <c r="AL108" i="19"/>
  <c r="AM108" i="19"/>
  <c r="AN108" i="19"/>
  <c r="AP108" i="19"/>
  <c r="AQ108" i="19"/>
  <c r="AR108" i="19"/>
  <c r="AS108" i="19"/>
  <c r="AT108" i="19"/>
  <c r="AU108" i="19"/>
  <c r="AV108" i="19"/>
  <c r="AW108" i="19"/>
  <c r="AX108" i="19"/>
  <c r="AY108" i="19"/>
  <c r="AZ108" i="19"/>
  <c r="BA108" i="19"/>
  <c r="BC108" i="19"/>
  <c r="BD108" i="19"/>
  <c r="BE108" i="19"/>
  <c r="BF108" i="19"/>
  <c r="BG108" i="19"/>
  <c r="BH108" i="19"/>
  <c r="BI108" i="19"/>
  <c r="BJ108" i="19"/>
  <c r="BK108" i="19"/>
  <c r="BL108" i="19"/>
  <c r="BM108" i="19"/>
  <c r="BN108" i="19"/>
  <c r="D109" i="19"/>
  <c r="E109" i="19"/>
  <c r="F109" i="19"/>
  <c r="G109" i="19"/>
  <c r="H109" i="19"/>
  <c r="I109" i="19"/>
  <c r="J109" i="19"/>
  <c r="K109" i="19"/>
  <c r="L109" i="19"/>
  <c r="M109" i="19"/>
  <c r="N109" i="19"/>
  <c r="P109" i="19"/>
  <c r="Q109" i="19"/>
  <c r="R109" i="19"/>
  <c r="S109" i="19"/>
  <c r="T109" i="19"/>
  <c r="U109" i="19"/>
  <c r="V109" i="19"/>
  <c r="W109" i="19"/>
  <c r="X109" i="19"/>
  <c r="Y109" i="19"/>
  <c r="Z109" i="19"/>
  <c r="AA109" i="19"/>
  <c r="AC109" i="19"/>
  <c r="AD109" i="19"/>
  <c r="AE109" i="19"/>
  <c r="AF109" i="19"/>
  <c r="AG109" i="19"/>
  <c r="AH109" i="19"/>
  <c r="AI109" i="19"/>
  <c r="AJ109" i="19"/>
  <c r="AK109" i="19"/>
  <c r="AL109" i="19"/>
  <c r="AM109" i="19"/>
  <c r="AN109" i="19"/>
  <c r="AP109" i="19"/>
  <c r="AQ109" i="19"/>
  <c r="AR109" i="19"/>
  <c r="AS109" i="19"/>
  <c r="AT109" i="19"/>
  <c r="AU109" i="19"/>
  <c r="AV109" i="19"/>
  <c r="AW109" i="19"/>
  <c r="AX109" i="19"/>
  <c r="AY109" i="19"/>
  <c r="AZ109" i="19"/>
  <c r="BA109" i="19"/>
  <c r="BC109" i="19"/>
  <c r="BD109" i="19"/>
  <c r="BE109" i="19"/>
  <c r="BF109" i="19"/>
  <c r="BG109" i="19"/>
  <c r="BH109" i="19"/>
  <c r="BI109" i="19"/>
  <c r="BJ109" i="19"/>
  <c r="BK109" i="19"/>
  <c r="BL109" i="19"/>
  <c r="BM109" i="19"/>
  <c r="BN109" i="19"/>
  <c r="D110" i="19"/>
  <c r="E110" i="19"/>
  <c r="F110" i="19"/>
  <c r="G110" i="19"/>
  <c r="H110" i="19"/>
  <c r="I110" i="19"/>
  <c r="J110" i="19"/>
  <c r="K110" i="19"/>
  <c r="L110" i="19"/>
  <c r="M110" i="19"/>
  <c r="N110" i="19"/>
  <c r="P110" i="19"/>
  <c r="Q110" i="19"/>
  <c r="R110" i="19"/>
  <c r="S110" i="19"/>
  <c r="T110" i="19"/>
  <c r="U110" i="19"/>
  <c r="V110" i="19"/>
  <c r="W110" i="19"/>
  <c r="X110" i="19"/>
  <c r="Y110" i="19"/>
  <c r="Z110" i="19"/>
  <c r="AA110" i="19"/>
  <c r="AC110" i="19"/>
  <c r="AD110" i="19"/>
  <c r="AE110" i="19"/>
  <c r="AF110" i="19"/>
  <c r="AG110" i="19"/>
  <c r="AH110" i="19"/>
  <c r="AI110" i="19"/>
  <c r="AJ110" i="19"/>
  <c r="AK110" i="19"/>
  <c r="AL110" i="19"/>
  <c r="AM110" i="19"/>
  <c r="AN110" i="19"/>
  <c r="AP110" i="19"/>
  <c r="AQ110" i="19"/>
  <c r="AR110" i="19"/>
  <c r="AS110" i="19"/>
  <c r="AT110" i="19"/>
  <c r="AU110" i="19"/>
  <c r="AV110" i="19"/>
  <c r="AW110" i="19"/>
  <c r="AX110" i="19"/>
  <c r="AY110" i="19"/>
  <c r="AZ110" i="19"/>
  <c r="BA110" i="19"/>
  <c r="BC110" i="19"/>
  <c r="BD110" i="19"/>
  <c r="BE110" i="19"/>
  <c r="BF110" i="19"/>
  <c r="BG110" i="19"/>
  <c r="BH110" i="19"/>
  <c r="BI110" i="19"/>
  <c r="BJ110" i="19"/>
  <c r="BK110" i="19"/>
  <c r="BL110" i="19"/>
  <c r="BM110" i="19"/>
  <c r="BN110" i="19"/>
  <c r="D111" i="19"/>
  <c r="E111" i="19"/>
  <c r="F111" i="19"/>
  <c r="G111" i="19"/>
  <c r="H111" i="19"/>
  <c r="I111" i="19"/>
  <c r="J111" i="19"/>
  <c r="K111" i="19"/>
  <c r="L111" i="19"/>
  <c r="M111" i="19"/>
  <c r="N111" i="19"/>
  <c r="P111" i="19"/>
  <c r="Q111" i="19"/>
  <c r="R111" i="19"/>
  <c r="S111" i="19"/>
  <c r="T111" i="19"/>
  <c r="U111" i="19"/>
  <c r="V111" i="19"/>
  <c r="W111" i="19"/>
  <c r="X111" i="19"/>
  <c r="Y111" i="19"/>
  <c r="Z111" i="19"/>
  <c r="AA111" i="19"/>
  <c r="AC111" i="19"/>
  <c r="AD111" i="19"/>
  <c r="AE111" i="19"/>
  <c r="AF111" i="19"/>
  <c r="AG111" i="19"/>
  <c r="AH111" i="19"/>
  <c r="AI111" i="19"/>
  <c r="AJ111" i="19"/>
  <c r="AK111" i="19"/>
  <c r="AL111" i="19"/>
  <c r="AM111" i="19"/>
  <c r="AN111" i="19"/>
  <c r="AP111" i="19"/>
  <c r="AQ111" i="19"/>
  <c r="AR111" i="19"/>
  <c r="AS111" i="19"/>
  <c r="AT111" i="19"/>
  <c r="AU111" i="19"/>
  <c r="AV111" i="19"/>
  <c r="AW111" i="19"/>
  <c r="AX111" i="19"/>
  <c r="AY111" i="19"/>
  <c r="AZ111" i="19"/>
  <c r="BA111" i="19"/>
  <c r="BC111" i="19"/>
  <c r="BD111" i="19"/>
  <c r="BE111" i="19"/>
  <c r="BF111" i="19"/>
  <c r="BG111" i="19"/>
  <c r="BH111" i="19"/>
  <c r="BI111" i="19"/>
  <c r="BJ111" i="19"/>
  <c r="BK111" i="19"/>
  <c r="BL111" i="19"/>
  <c r="BM111" i="19"/>
  <c r="BN11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71" i="19"/>
  <c r="D54" i="19"/>
  <c r="E54" i="19"/>
  <c r="F54" i="19"/>
  <c r="G54" i="19"/>
  <c r="H54" i="19"/>
  <c r="I54" i="19"/>
  <c r="J54" i="19"/>
  <c r="K54" i="19"/>
  <c r="L54" i="19"/>
  <c r="M54" i="19"/>
  <c r="N54" i="19"/>
  <c r="P54" i="19"/>
  <c r="Q54" i="19"/>
  <c r="R54" i="19"/>
  <c r="S54" i="19"/>
  <c r="T54" i="19"/>
  <c r="U54" i="19"/>
  <c r="V54" i="19"/>
  <c r="W54" i="19"/>
  <c r="X54" i="19"/>
  <c r="Y54" i="19"/>
  <c r="Z54" i="19"/>
  <c r="AA54" i="19"/>
  <c r="AC54" i="19"/>
  <c r="AD54" i="19"/>
  <c r="AE54" i="19"/>
  <c r="AF54" i="19"/>
  <c r="AG54" i="19"/>
  <c r="AH54" i="19"/>
  <c r="AI54" i="19"/>
  <c r="AJ54" i="19"/>
  <c r="AK54" i="19"/>
  <c r="AL54" i="19"/>
  <c r="AM54" i="19"/>
  <c r="AN54" i="19"/>
  <c r="AP54" i="19"/>
  <c r="AQ54" i="19"/>
  <c r="AR54" i="19"/>
  <c r="AS54" i="19"/>
  <c r="AT54" i="19"/>
  <c r="AU54" i="19"/>
  <c r="AV54" i="19"/>
  <c r="AW54" i="19"/>
  <c r="AX54" i="19"/>
  <c r="AY54" i="19"/>
  <c r="AZ54" i="19"/>
  <c r="BA54" i="19"/>
  <c r="BC54" i="19"/>
  <c r="BD54" i="19"/>
  <c r="BE54" i="19"/>
  <c r="BF54" i="19"/>
  <c r="BG54" i="19"/>
  <c r="BH54" i="19"/>
  <c r="BI54" i="19"/>
  <c r="BJ54" i="19"/>
  <c r="BK54" i="19"/>
  <c r="BL54" i="19"/>
  <c r="BM54" i="19"/>
  <c r="BN54" i="19"/>
  <c r="D55" i="19"/>
  <c r="E55" i="19"/>
  <c r="F55" i="19"/>
  <c r="G55" i="19"/>
  <c r="H55" i="19"/>
  <c r="I55" i="19"/>
  <c r="J55" i="19"/>
  <c r="K55" i="19"/>
  <c r="L55" i="19"/>
  <c r="M55" i="19"/>
  <c r="N55" i="19"/>
  <c r="P55" i="19"/>
  <c r="Q55" i="19"/>
  <c r="R55" i="19"/>
  <c r="S55" i="19"/>
  <c r="T55" i="19"/>
  <c r="U55" i="19"/>
  <c r="V55" i="19"/>
  <c r="W55" i="19"/>
  <c r="X55" i="19"/>
  <c r="Y55" i="19"/>
  <c r="Z55" i="19"/>
  <c r="AA55" i="19"/>
  <c r="AC55" i="19"/>
  <c r="AD55" i="19"/>
  <c r="AE55" i="19"/>
  <c r="AF55" i="19"/>
  <c r="AG55" i="19"/>
  <c r="AH55" i="19"/>
  <c r="AI55" i="19"/>
  <c r="AJ55" i="19"/>
  <c r="AK55" i="19"/>
  <c r="AL55" i="19"/>
  <c r="AM55" i="19"/>
  <c r="AN55" i="19"/>
  <c r="AP55" i="19"/>
  <c r="AQ55" i="19"/>
  <c r="AR55" i="19"/>
  <c r="AS55" i="19"/>
  <c r="AT55" i="19"/>
  <c r="AU55" i="19"/>
  <c r="AV55" i="19"/>
  <c r="AW55" i="19"/>
  <c r="AX55" i="19"/>
  <c r="AY55" i="19"/>
  <c r="AZ55" i="19"/>
  <c r="BA55" i="19"/>
  <c r="BC55" i="19"/>
  <c r="BD55" i="19"/>
  <c r="BE55" i="19"/>
  <c r="BF55" i="19"/>
  <c r="BG55" i="19"/>
  <c r="BH55" i="19"/>
  <c r="BI55" i="19"/>
  <c r="BJ55" i="19"/>
  <c r="BK55" i="19"/>
  <c r="BL55" i="19"/>
  <c r="BM55" i="19"/>
  <c r="BN55" i="19"/>
  <c r="D56" i="19"/>
  <c r="E56" i="19"/>
  <c r="F56" i="19"/>
  <c r="G56" i="19"/>
  <c r="H56" i="19"/>
  <c r="I56" i="19"/>
  <c r="J56" i="19"/>
  <c r="K56" i="19"/>
  <c r="L56" i="19"/>
  <c r="M56" i="19"/>
  <c r="N56" i="19"/>
  <c r="P56" i="19"/>
  <c r="Q56" i="19"/>
  <c r="R56" i="19"/>
  <c r="S56" i="19"/>
  <c r="T56" i="19"/>
  <c r="U56" i="19"/>
  <c r="V56" i="19"/>
  <c r="W56" i="19"/>
  <c r="X56" i="19"/>
  <c r="Y56" i="19"/>
  <c r="Z56" i="19"/>
  <c r="AA56" i="19"/>
  <c r="AC56" i="19"/>
  <c r="AD56" i="19"/>
  <c r="AE56" i="19"/>
  <c r="AF56" i="19"/>
  <c r="AG56" i="19"/>
  <c r="AH56" i="19"/>
  <c r="AI56" i="19"/>
  <c r="AJ56" i="19"/>
  <c r="AK56" i="19"/>
  <c r="AL56" i="19"/>
  <c r="AM56" i="19"/>
  <c r="AN56" i="19"/>
  <c r="AP56" i="19"/>
  <c r="AQ56" i="19"/>
  <c r="AR56" i="19"/>
  <c r="AS56" i="19"/>
  <c r="AT56" i="19"/>
  <c r="AU56" i="19"/>
  <c r="AV56" i="19"/>
  <c r="AW56" i="19"/>
  <c r="AX56" i="19"/>
  <c r="AY56" i="19"/>
  <c r="AZ56" i="19"/>
  <c r="BA56" i="19"/>
  <c r="BC56" i="19"/>
  <c r="BD56" i="19"/>
  <c r="BE56" i="19"/>
  <c r="BF56" i="19"/>
  <c r="BG56" i="19"/>
  <c r="BH56" i="19"/>
  <c r="BI56" i="19"/>
  <c r="BJ56" i="19"/>
  <c r="BK56" i="19"/>
  <c r="BL56" i="19"/>
  <c r="BM56" i="19"/>
  <c r="BN56" i="19"/>
  <c r="D57" i="19"/>
  <c r="E57" i="19"/>
  <c r="F57" i="19"/>
  <c r="G57" i="19"/>
  <c r="H57" i="19"/>
  <c r="I57" i="19"/>
  <c r="J57" i="19"/>
  <c r="K57" i="19"/>
  <c r="L57" i="19"/>
  <c r="M57" i="19"/>
  <c r="N57" i="19"/>
  <c r="P57" i="19"/>
  <c r="Q57" i="19"/>
  <c r="R57" i="19"/>
  <c r="S57" i="19"/>
  <c r="T57" i="19"/>
  <c r="U57" i="19"/>
  <c r="V57" i="19"/>
  <c r="W57" i="19"/>
  <c r="X57" i="19"/>
  <c r="Y57" i="19"/>
  <c r="Z57" i="19"/>
  <c r="AA57" i="19"/>
  <c r="AC57" i="19"/>
  <c r="AD57" i="19"/>
  <c r="AE57" i="19"/>
  <c r="AF57" i="19"/>
  <c r="AG57" i="19"/>
  <c r="AH57" i="19"/>
  <c r="AI57" i="19"/>
  <c r="AJ57" i="19"/>
  <c r="AK57" i="19"/>
  <c r="AL57" i="19"/>
  <c r="AM57" i="19"/>
  <c r="AN57" i="19"/>
  <c r="AP57" i="19"/>
  <c r="AQ57" i="19"/>
  <c r="AR57" i="19"/>
  <c r="AS57" i="19"/>
  <c r="AT57" i="19"/>
  <c r="AU57" i="19"/>
  <c r="AV57" i="19"/>
  <c r="AW57" i="19"/>
  <c r="AX57" i="19"/>
  <c r="AY57" i="19"/>
  <c r="AZ57" i="19"/>
  <c r="BA57" i="19"/>
  <c r="BC57" i="19"/>
  <c r="BD57" i="19"/>
  <c r="BE57" i="19"/>
  <c r="BF57" i="19"/>
  <c r="BG57" i="19"/>
  <c r="BH57" i="19"/>
  <c r="BI57" i="19"/>
  <c r="BJ57" i="19"/>
  <c r="BK57" i="19"/>
  <c r="BL57" i="19"/>
  <c r="BM57" i="19"/>
  <c r="BN57" i="19"/>
  <c r="D58" i="19"/>
  <c r="E58" i="19"/>
  <c r="F58" i="19"/>
  <c r="G58" i="19"/>
  <c r="H58" i="19"/>
  <c r="I58" i="19"/>
  <c r="J58" i="19"/>
  <c r="K58" i="19"/>
  <c r="L58" i="19"/>
  <c r="M58" i="19"/>
  <c r="N58" i="19"/>
  <c r="P58" i="19"/>
  <c r="Q58" i="19"/>
  <c r="R58" i="19"/>
  <c r="S58" i="19"/>
  <c r="T58" i="19"/>
  <c r="U58" i="19"/>
  <c r="V58" i="19"/>
  <c r="W58" i="19"/>
  <c r="X58" i="19"/>
  <c r="Y58" i="19"/>
  <c r="Z58" i="19"/>
  <c r="AA58" i="19"/>
  <c r="AC58" i="19"/>
  <c r="AD58" i="19"/>
  <c r="AE58" i="19"/>
  <c r="AF58" i="19"/>
  <c r="AG58" i="19"/>
  <c r="AH58" i="19"/>
  <c r="AI58" i="19"/>
  <c r="AJ58" i="19"/>
  <c r="AK58" i="19"/>
  <c r="AL58" i="19"/>
  <c r="AM58" i="19"/>
  <c r="AN58" i="19"/>
  <c r="AP58" i="19"/>
  <c r="AQ58" i="19"/>
  <c r="AR58" i="19"/>
  <c r="AS58" i="19"/>
  <c r="AT58" i="19"/>
  <c r="AU58" i="19"/>
  <c r="AV58" i="19"/>
  <c r="AW58" i="19"/>
  <c r="AX58" i="19"/>
  <c r="AY58" i="19"/>
  <c r="AZ58" i="19"/>
  <c r="BA58" i="19"/>
  <c r="BC58" i="19"/>
  <c r="BD58" i="19"/>
  <c r="BE58" i="19"/>
  <c r="BF58" i="19"/>
  <c r="BG58" i="19"/>
  <c r="BH58" i="19"/>
  <c r="BI58" i="19"/>
  <c r="BJ58" i="19"/>
  <c r="BK58" i="19"/>
  <c r="BL58" i="19"/>
  <c r="BM58" i="19"/>
  <c r="BN58" i="19"/>
  <c r="D59" i="19"/>
  <c r="E59" i="19"/>
  <c r="F59" i="19"/>
  <c r="G59" i="19"/>
  <c r="H59" i="19"/>
  <c r="I59" i="19"/>
  <c r="J59" i="19"/>
  <c r="K59" i="19"/>
  <c r="L59" i="19"/>
  <c r="M59" i="19"/>
  <c r="N59" i="19"/>
  <c r="P59" i="19"/>
  <c r="Q59" i="19"/>
  <c r="R59" i="19"/>
  <c r="S59" i="19"/>
  <c r="T59" i="19"/>
  <c r="U59" i="19"/>
  <c r="V59" i="19"/>
  <c r="W59" i="19"/>
  <c r="X59" i="19"/>
  <c r="Y59" i="19"/>
  <c r="Z59" i="19"/>
  <c r="AA59" i="19"/>
  <c r="AC59" i="19"/>
  <c r="AD59" i="19"/>
  <c r="AE59" i="19"/>
  <c r="AF59" i="19"/>
  <c r="AG59" i="19"/>
  <c r="AH59" i="19"/>
  <c r="AI59" i="19"/>
  <c r="AJ59" i="19"/>
  <c r="AK59" i="19"/>
  <c r="AL59" i="19"/>
  <c r="AM59" i="19"/>
  <c r="AN59" i="19"/>
  <c r="AP59" i="19"/>
  <c r="AQ59" i="19"/>
  <c r="AR59" i="19"/>
  <c r="AS59" i="19"/>
  <c r="AT59" i="19"/>
  <c r="AU59" i="19"/>
  <c r="AV59" i="19"/>
  <c r="AW59" i="19"/>
  <c r="AX59" i="19"/>
  <c r="AY59" i="19"/>
  <c r="AZ59" i="19"/>
  <c r="BA59" i="19"/>
  <c r="BC59" i="19"/>
  <c r="BD59" i="19"/>
  <c r="BE59" i="19"/>
  <c r="BF59" i="19"/>
  <c r="BG59" i="19"/>
  <c r="BH59" i="19"/>
  <c r="BI59" i="19"/>
  <c r="BJ59" i="19"/>
  <c r="BK59" i="19"/>
  <c r="BL59" i="19"/>
  <c r="BM59" i="19"/>
  <c r="BN59" i="19"/>
  <c r="D60" i="19"/>
  <c r="E60" i="19"/>
  <c r="F60" i="19"/>
  <c r="G60" i="19"/>
  <c r="H60" i="19"/>
  <c r="I60" i="19"/>
  <c r="J60" i="19"/>
  <c r="K60" i="19"/>
  <c r="L60" i="19"/>
  <c r="M60" i="19"/>
  <c r="N60" i="19"/>
  <c r="P60" i="19"/>
  <c r="Q60" i="19"/>
  <c r="R60" i="19"/>
  <c r="S60" i="19"/>
  <c r="T60" i="19"/>
  <c r="U60" i="19"/>
  <c r="V60" i="19"/>
  <c r="W60" i="19"/>
  <c r="X60" i="19"/>
  <c r="Y60" i="19"/>
  <c r="Z60" i="19"/>
  <c r="AA60" i="19"/>
  <c r="AC60" i="19"/>
  <c r="AD60" i="19"/>
  <c r="AE60" i="19"/>
  <c r="AF60" i="19"/>
  <c r="AG60" i="19"/>
  <c r="AH60" i="19"/>
  <c r="AI60" i="19"/>
  <c r="AJ60" i="19"/>
  <c r="AK60" i="19"/>
  <c r="AL60" i="19"/>
  <c r="AM60" i="19"/>
  <c r="AN60" i="19"/>
  <c r="AP60" i="19"/>
  <c r="AQ60" i="19"/>
  <c r="AR60" i="19"/>
  <c r="AS60" i="19"/>
  <c r="AT60" i="19"/>
  <c r="AU60" i="19"/>
  <c r="AV60" i="19"/>
  <c r="AW60" i="19"/>
  <c r="AX60" i="19"/>
  <c r="AY60" i="19"/>
  <c r="AZ60" i="19"/>
  <c r="BA60" i="19"/>
  <c r="BC60" i="19"/>
  <c r="BD60" i="19"/>
  <c r="BE60" i="19"/>
  <c r="BF60" i="19"/>
  <c r="BG60" i="19"/>
  <c r="BH60" i="19"/>
  <c r="BI60" i="19"/>
  <c r="BJ60" i="19"/>
  <c r="BK60" i="19"/>
  <c r="BL60" i="19"/>
  <c r="BM60" i="19"/>
  <c r="BN60" i="19"/>
  <c r="D61" i="19"/>
  <c r="E61" i="19"/>
  <c r="F61" i="19"/>
  <c r="G61" i="19"/>
  <c r="H61" i="19"/>
  <c r="I61" i="19"/>
  <c r="J61" i="19"/>
  <c r="K61" i="19"/>
  <c r="L61" i="19"/>
  <c r="M61" i="19"/>
  <c r="N61" i="19"/>
  <c r="P61" i="19"/>
  <c r="Q61" i="19"/>
  <c r="R61" i="19"/>
  <c r="S61" i="19"/>
  <c r="T61" i="19"/>
  <c r="U61" i="19"/>
  <c r="V61" i="19"/>
  <c r="W61" i="19"/>
  <c r="X61" i="19"/>
  <c r="Y61" i="19"/>
  <c r="Z61" i="19"/>
  <c r="AA61" i="19"/>
  <c r="AC61" i="19"/>
  <c r="AD61" i="19"/>
  <c r="AE61" i="19"/>
  <c r="AF61" i="19"/>
  <c r="AG61" i="19"/>
  <c r="AH61" i="19"/>
  <c r="AI61" i="19"/>
  <c r="AJ61" i="19"/>
  <c r="AK61" i="19"/>
  <c r="AL61" i="19"/>
  <c r="AM61" i="19"/>
  <c r="AN61" i="19"/>
  <c r="AP61" i="19"/>
  <c r="AQ61" i="19"/>
  <c r="AR61" i="19"/>
  <c r="AS61" i="19"/>
  <c r="AT61" i="19"/>
  <c r="AU61" i="19"/>
  <c r="AV61" i="19"/>
  <c r="AW61" i="19"/>
  <c r="AX61" i="19"/>
  <c r="AY61" i="19"/>
  <c r="AZ61" i="19"/>
  <c r="BA61" i="19"/>
  <c r="BC61" i="19"/>
  <c r="BD61" i="19"/>
  <c r="BE61" i="19"/>
  <c r="BF61" i="19"/>
  <c r="BG61" i="19"/>
  <c r="BH61" i="19"/>
  <c r="BI61" i="19"/>
  <c r="BJ61" i="19"/>
  <c r="BK61" i="19"/>
  <c r="BL61" i="19"/>
  <c r="BM61" i="19"/>
  <c r="BN61" i="19"/>
  <c r="D62" i="19"/>
  <c r="E62" i="19"/>
  <c r="F62" i="19"/>
  <c r="G62" i="19"/>
  <c r="H62" i="19"/>
  <c r="I62" i="19"/>
  <c r="J62" i="19"/>
  <c r="K62" i="19"/>
  <c r="L62" i="19"/>
  <c r="M62" i="19"/>
  <c r="N62" i="19"/>
  <c r="P62" i="19"/>
  <c r="Q62" i="19"/>
  <c r="R62" i="19"/>
  <c r="S62" i="19"/>
  <c r="T62" i="19"/>
  <c r="U62" i="19"/>
  <c r="V62" i="19"/>
  <c r="W62" i="19"/>
  <c r="X62" i="19"/>
  <c r="Y62" i="19"/>
  <c r="Z62" i="19"/>
  <c r="AA62" i="19"/>
  <c r="AC62" i="19"/>
  <c r="AD62" i="19"/>
  <c r="AE62" i="19"/>
  <c r="AF62" i="19"/>
  <c r="AG62" i="19"/>
  <c r="AH62" i="19"/>
  <c r="AI62" i="19"/>
  <c r="AJ62" i="19"/>
  <c r="AK62" i="19"/>
  <c r="AL62" i="19"/>
  <c r="AM62" i="19"/>
  <c r="AN62" i="19"/>
  <c r="AP62" i="19"/>
  <c r="AQ62" i="19"/>
  <c r="AR62" i="19"/>
  <c r="AS62" i="19"/>
  <c r="AT62" i="19"/>
  <c r="AU62" i="19"/>
  <c r="AV62" i="19"/>
  <c r="AW62" i="19"/>
  <c r="AX62" i="19"/>
  <c r="AY62" i="19"/>
  <c r="AZ62" i="19"/>
  <c r="BA62" i="19"/>
  <c r="BC62" i="19"/>
  <c r="BD62" i="19"/>
  <c r="BE62" i="19"/>
  <c r="BF62" i="19"/>
  <c r="BG62" i="19"/>
  <c r="BH62" i="19"/>
  <c r="BI62" i="19"/>
  <c r="BJ62" i="19"/>
  <c r="BK62" i="19"/>
  <c r="BL62" i="19"/>
  <c r="BM62" i="19"/>
  <c r="BN62" i="19"/>
  <c r="D63" i="19"/>
  <c r="E63" i="19"/>
  <c r="F63" i="19"/>
  <c r="G63" i="19"/>
  <c r="H63" i="19"/>
  <c r="I63" i="19"/>
  <c r="J63" i="19"/>
  <c r="K63" i="19"/>
  <c r="L63" i="19"/>
  <c r="M63" i="19"/>
  <c r="N63" i="19"/>
  <c r="P63" i="19"/>
  <c r="Q63" i="19"/>
  <c r="R63" i="19"/>
  <c r="S63" i="19"/>
  <c r="T63" i="19"/>
  <c r="U63" i="19"/>
  <c r="V63" i="19"/>
  <c r="W63" i="19"/>
  <c r="X63" i="19"/>
  <c r="Y63" i="19"/>
  <c r="Z63" i="19"/>
  <c r="AA63" i="19"/>
  <c r="AC63" i="19"/>
  <c r="AD63" i="19"/>
  <c r="AE63" i="19"/>
  <c r="AF63" i="19"/>
  <c r="AG63" i="19"/>
  <c r="AH63" i="19"/>
  <c r="AI63" i="19"/>
  <c r="AJ63" i="19"/>
  <c r="AK63" i="19"/>
  <c r="AL63" i="19"/>
  <c r="AM63" i="19"/>
  <c r="AN63" i="19"/>
  <c r="AP63" i="19"/>
  <c r="AQ63" i="19"/>
  <c r="AR63" i="19"/>
  <c r="AS63" i="19"/>
  <c r="AT63" i="19"/>
  <c r="AU63" i="19"/>
  <c r="AV63" i="19"/>
  <c r="AW63" i="19"/>
  <c r="AX63" i="19"/>
  <c r="AY63" i="19"/>
  <c r="AZ63" i="19"/>
  <c r="BA63" i="19"/>
  <c r="BC63" i="19"/>
  <c r="BD63" i="19"/>
  <c r="BE63" i="19"/>
  <c r="BF63" i="19"/>
  <c r="BG63" i="19"/>
  <c r="BH63" i="19"/>
  <c r="BI63" i="19"/>
  <c r="BJ63" i="19"/>
  <c r="BK63" i="19"/>
  <c r="BL63" i="19"/>
  <c r="BM63" i="19"/>
  <c r="BN63" i="19"/>
  <c r="D64" i="19"/>
  <c r="E64" i="19"/>
  <c r="F64" i="19"/>
  <c r="G64" i="19"/>
  <c r="H64" i="19"/>
  <c r="I64" i="19"/>
  <c r="J64" i="19"/>
  <c r="K64" i="19"/>
  <c r="L64" i="19"/>
  <c r="M64" i="19"/>
  <c r="N64" i="19"/>
  <c r="P64" i="19"/>
  <c r="Q64" i="19"/>
  <c r="R64" i="19"/>
  <c r="S64" i="19"/>
  <c r="T64" i="19"/>
  <c r="U64" i="19"/>
  <c r="V64" i="19"/>
  <c r="W64" i="19"/>
  <c r="X64" i="19"/>
  <c r="Y64" i="19"/>
  <c r="Z64" i="19"/>
  <c r="AA64" i="19"/>
  <c r="AC64" i="19"/>
  <c r="AD64" i="19"/>
  <c r="AE64" i="19"/>
  <c r="AF64" i="19"/>
  <c r="AG64" i="19"/>
  <c r="AH64" i="19"/>
  <c r="AI64" i="19"/>
  <c r="AJ64" i="19"/>
  <c r="AK64" i="19"/>
  <c r="AL64" i="19"/>
  <c r="AM64" i="19"/>
  <c r="AN64" i="19"/>
  <c r="AP64" i="19"/>
  <c r="AQ64" i="19"/>
  <c r="AR64" i="19"/>
  <c r="AS64" i="19"/>
  <c r="AT64" i="19"/>
  <c r="AU64" i="19"/>
  <c r="AV64" i="19"/>
  <c r="AW64" i="19"/>
  <c r="AX64" i="19"/>
  <c r="AY64" i="19"/>
  <c r="AZ64" i="19"/>
  <c r="BA64" i="19"/>
  <c r="BC64" i="19"/>
  <c r="BD64" i="19"/>
  <c r="BE64" i="19"/>
  <c r="BF64" i="19"/>
  <c r="BG64" i="19"/>
  <c r="BH64" i="19"/>
  <c r="BI64" i="19"/>
  <c r="BJ64" i="19"/>
  <c r="BK64" i="19"/>
  <c r="BL64" i="19"/>
  <c r="BM64" i="19"/>
  <c r="BN64" i="19"/>
  <c r="D65" i="19"/>
  <c r="E65" i="19"/>
  <c r="F65" i="19"/>
  <c r="G65" i="19"/>
  <c r="H65" i="19"/>
  <c r="I65" i="19"/>
  <c r="J65" i="19"/>
  <c r="K65" i="19"/>
  <c r="L65" i="19"/>
  <c r="M65" i="19"/>
  <c r="N65" i="19"/>
  <c r="P65" i="19"/>
  <c r="Q65" i="19"/>
  <c r="R65" i="19"/>
  <c r="S65" i="19"/>
  <c r="T65" i="19"/>
  <c r="U65" i="19"/>
  <c r="V65" i="19"/>
  <c r="W65" i="19"/>
  <c r="X65" i="19"/>
  <c r="Y65" i="19"/>
  <c r="Z65" i="19"/>
  <c r="AA65" i="19"/>
  <c r="AC65" i="19"/>
  <c r="AD65" i="19"/>
  <c r="AE65" i="19"/>
  <c r="AF65" i="19"/>
  <c r="AG65" i="19"/>
  <c r="AH65" i="19"/>
  <c r="AI65" i="19"/>
  <c r="AJ65" i="19"/>
  <c r="AK65" i="19"/>
  <c r="AL65" i="19"/>
  <c r="AM65" i="19"/>
  <c r="AN65" i="19"/>
  <c r="AP65" i="19"/>
  <c r="AQ65" i="19"/>
  <c r="AR65" i="19"/>
  <c r="AS65" i="19"/>
  <c r="AT65" i="19"/>
  <c r="AU65" i="19"/>
  <c r="AV65" i="19"/>
  <c r="AW65" i="19"/>
  <c r="AX65" i="19"/>
  <c r="AY65" i="19"/>
  <c r="AZ65" i="19"/>
  <c r="BA65" i="19"/>
  <c r="BC65" i="19"/>
  <c r="BD65" i="19"/>
  <c r="BE65" i="19"/>
  <c r="BF65" i="19"/>
  <c r="BG65" i="19"/>
  <c r="BH65" i="19"/>
  <c r="BI65" i="19"/>
  <c r="BJ65" i="19"/>
  <c r="BK65" i="19"/>
  <c r="BL65" i="19"/>
  <c r="BM65" i="19"/>
  <c r="BN65" i="19"/>
  <c r="D66" i="19"/>
  <c r="E66" i="19"/>
  <c r="F66" i="19"/>
  <c r="G66" i="19"/>
  <c r="H66" i="19"/>
  <c r="I66" i="19"/>
  <c r="J66" i="19"/>
  <c r="K66" i="19"/>
  <c r="L66" i="19"/>
  <c r="M66" i="19"/>
  <c r="N66" i="19"/>
  <c r="P66" i="19"/>
  <c r="Q66" i="19"/>
  <c r="R66" i="19"/>
  <c r="S66" i="19"/>
  <c r="T66" i="19"/>
  <c r="U66" i="19"/>
  <c r="V66" i="19"/>
  <c r="W66" i="19"/>
  <c r="X66" i="19"/>
  <c r="Y66" i="19"/>
  <c r="Z66" i="19"/>
  <c r="AA66" i="19"/>
  <c r="AC66" i="19"/>
  <c r="AD66" i="19"/>
  <c r="AE66" i="19"/>
  <c r="AF66" i="19"/>
  <c r="AG66" i="19"/>
  <c r="AH66" i="19"/>
  <c r="AI66" i="19"/>
  <c r="AJ66" i="19"/>
  <c r="AK66" i="19"/>
  <c r="AL66" i="19"/>
  <c r="AM66" i="19"/>
  <c r="AN66" i="19"/>
  <c r="AP66" i="19"/>
  <c r="AQ66" i="19"/>
  <c r="AR66" i="19"/>
  <c r="AS66" i="19"/>
  <c r="AT66" i="19"/>
  <c r="AU66" i="19"/>
  <c r="AV66" i="19"/>
  <c r="AW66" i="19"/>
  <c r="AX66" i="19"/>
  <c r="AY66" i="19"/>
  <c r="AZ66" i="19"/>
  <c r="BA66" i="19"/>
  <c r="BC66" i="19"/>
  <c r="BD66" i="19"/>
  <c r="BE66" i="19"/>
  <c r="BF66" i="19"/>
  <c r="BG66" i="19"/>
  <c r="BH66" i="19"/>
  <c r="BI66" i="19"/>
  <c r="BJ66" i="19"/>
  <c r="BK66" i="19"/>
  <c r="BL66" i="19"/>
  <c r="BM66" i="19"/>
  <c r="BN66" i="19"/>
  <c r="D67" i="19"/>
  <c r="E67" i="19"/>
  <c r="F67" i="19"/>
  <c r="G67" i="19"/>
  <c r="H67" i="19"/>
  <c r="I67" i="19"/>
  <c r="J67" i="19"/>
  <c r="K67" i="19"/>
  <c r="L67" i="19"/>
  <c r="M67" i="19"/>
  <c r="N67" i="19"/>
  <c r="P67" i="19"/>
  <c r="Q67" i="19"/>
  <c r="R67" i="19"/>
  <c r="S67" i="19"/>
  <c r="T67" i="19"/>
  <c r="U67" i="19"/>
  <c r="V67" i="19"/>
  <c r="W67" i="19"/>
  <c r="X67" i="19"/>
  <c r="Y67" i="19"/>
  <c r="Z67" i="19"/>
  <c r="AA67" i="19"/>
  <c r="AC67" i="19"/>
  <c r="AD67" i="19"/>
  <c r="AE67" i="19"/>
  <c r="AF67" i="19"/>
  <c r="AG67" i="19"/>
  <c r="AH67" i="19"/>
  <c r="AI67" i="19"/>
  <c r="AJ67" i="19"/>
  <c r="AK67" i="19"/>
  <c r="AL67" i="19"/>
  <c r="AM67" i="19"/>
  <c r="AN67" i="19"/>
  <c r="AP67" i="19"/>
  <c r="AQ67" i="19"/>
  <c r="AR67" i="19"/>
  <c r="AS67" i="19"/>
  <c r="AT67" i="19"/>
  <c r="AU67" i="19"/>
  <c r="AV67" i="19"/>
  <c r="AW67" i="19"/>
  <c r="AX67" i="19"/>
  <c r="AY67" i="19"/>
  <c r="AZ67" i="19"/>
  <c r="BA67" i="19"/>
  <c r="BC67" i="19"/>
  <c r="BD67" i="19"/>
  <c r="BE67" i="19"/>
  <c r="BF67" i="19"/>
  <c r="BG67" i="19"/>
  <c r="BH67" i="19"/>
  <c r="BI67" i="19"/>
  <c r="BJ67" i="19"/>
  <c r="BK67" i="19"/>
  <c r="BL67" i="19"/>
  <c r="BM67" i="19"/>
  <c r="BN67" i="19"/>
  <c r="D68" i="19"/>
  <c r="E68" i="19"/>
  <c r="F68" i="19"/>
  <c r="G68" i="19"/>
  <c r="H68" i="19"/>
  <c r="I68" i="19"/>
  <c r="J68" i="19"/>
  <c r="K68" i="19"/>
  <c r="L68" i="19"/>
  <c r="M68" i="19"/>
  <c r="N68" i="19"/>
  <c r="P68" i="19"/>
  <c r="Q68" i="19"/>
  <c r="R68" i="19"/>
  <c r="S68" i="19"/>
  <c r="T68" i="19"/>
  <c r="U68" i="19"/>
  <c r="V68" i="19"/>
  <c r="W68" i="19"/>
  <c r="X68" i="19"/>
  <c r="Y68" i="19"/>
  <c r="Z68" i="19"/>
  <c r="AA68" i="19"/>
  <c r="AC68" i="19"/>
  <c r="AD68" i="19"/>
  <c r="AE68" i="19"/>
  <c r="AF68" i="19"/>
  <c r="AG68" i="19"/>
  <c r="AH68" i="19"/>
  <c r="AI68" i="19"/>
  <c r="AJ68" i="19"/>
  <c r="AK68" i="19"/>
  <c r="AL68" i="19"/>
  <c r="AM68" i="19"/>
  <c r="AN68" i="19"/>
  <c r="AP68" i="19"/>
  <c r="AQ68" i="19"/>
  <c r="AR68" i="19"/>
  <c r="AS68" i="19"/>
  <c r="AT68" i="19"/>
  <c r="AU68" i="19"/>
  <c r="AV68" i="19"/>
  <c r="AW68" i="19"/>
  <c r="AX68" i="19"/>
  <c r="AY68" i="19"/>
  <c r="AZ68" i="19"/>
  <c r="BA68" i="19"/>
  <c r="BC68" i="19"/>
  <c r="BD68" i="19"/>
  <c r="BE68" i="19"/>
  <c r="BF68" i="19"/>
  <c r="BG68" i="19"/>
  <c r="BH68" i="19"/>
  <c r="BI68" i="19"/>
  <c r="BJ68" i="19"/>
  <c r="BK68" i="19"/>
  <c r="BL68" i="19"/>
  <c r="BM68" i="19"/>
  <c r="BN68" i="19"/>
  <c r="D69" i="19"/>
  <c r="E69" i="19"/>
  <c r="F69" i="19"/>
  <c r="G69" i="19"/>
  <c r="H69" i="19"/>
  <c r="I69" i="19"/>
  <c r="J69" i="19"/>
  <c r="K69" i="19"/>
  <c r="L69" i="19"/>
  <c r="M69" i="19"/>
  <c r="N69" i="19"/>
  <c r="P69" i="19"/>
  <c r="Q69" i="19"/>
  <c r="R69" i="19"/>
  <c r="S69" i="19"/>
  <c r="T69" i="19"/>
  <c r="U69" i="19"/>
  <c r="V69" i="19"/>
  <c r="W69" i="19"/>
  <c r="X69" i="19"/>
  <c r="Y69" i="19"/>
  <c r="Z69" i="19"/>
  <c r="AA69" i="19"/>
  <c r="AC69" i="19"/>
  <c r="AD69" i="19"/>
  <c r="AE69" i="19"/>
  <c r="AF69" i="19"/>
  <c r="AG69" i="19"/>
  <c r="AH69" i="19"/>
  <c r="AI69" i="19"/>
  <c r="AJ69" i="19"/>
  <c r="AK69" i="19"/>
  <c r="AL69" i="19"/>
  <c r="AM69" i="19"/>
  <c r="AN69" i="19"/>
  <c r="AP69" i="19"/>
  <c r="AQ69" i="19"/>
  <c r="AR69" i="19"/>
  <c r="AS69" i="19"/>
  <c r="AT69" i="19"/>
  <c r="AU69" i="19"/>
  <c r="AV69" i="19"/>
  <c r="AW69" i="19"/>
  <c r="AX69" i="19"/>
  <c r="AY69" i="19"/>
  <c r="AZ69" i="19"/>
  <c r="BA69" i="19"/>
  <c r="BC69" i="19"/>
  <c r="BD69" i="19"/>
  <c r="BE69" i="19"/>
  <c r="BF69" i="19"/>
  <c r="BG69" i="19"/>
  <c r="BH69" i="19"/>
  <c r="BI69" i="19"/>
  <c r="BJ69" i="19"/>
  <c r="BK69" i="19"/>
  <c r="BL69" i="19"/>
  <c r="BM69" i="19"/>
  <c r="BN69" i="19"/>
  <c r="D70" i="19"/>
  <c r="E70" i="19"/>
  <c r="F70" i="19"/>
  <c r="G70" i="19"/>
  <c r="H70" i="19"/>
  <c r="I70" i="19"/>
  <c r="J70" i="19"/>
  <c r="K70" i="19"/>
  <c r="L70" i="19"/>
  <c r="M70" i="19"/>
  <c r="N70" i="19"/>
  <c r="P70" i="19"/>
  <c r="Q70" i="19"/>
  <c r="R70" i="19"/>
  <c r="S70" i="19"/>
  <c r="T70" i="19"/>
  <c r="U70" i="19"/>
  <c r="V70" i="19"/>
  <c r="W70" i="19"/>
  <c r="X70" i="19"/>
  <c r="Y70" i="19"/>
  <c r="Z70" i="19"/>
  <c r="AA70" i="19"/>
  <c r="AC70" i="19"/>
  <c r="AD70" i="19"/>
  <c r="AE70" i="19"/>
  <c r="AF70" i="19"/>
  <c r="AG70" i="19"/>
  <c r="AH70" i="19"/>
  <c r="AI70" i="19"/>
  <c r="AJ70" i="19"/>
  <c r="AK70" i="19"/>
  <c r="AL70" i="19"/>
  <c r="AM70" i="19"/>
  <c r="AN70" i="19"/>
  <c r="AP70" i="19"/>
  <c r="AQ70" i="19"/>
  <c r="AR70" i="19"/>
  <c r="AS70" i="19"/>
  <c r="AT70" i="19"/>
  <c r="AU70" i="19"/>
  <c r="AV70" i="19"/>
  <c r="AW70" i="19"/>
  <c r="AX70" i="19"/>
  <c r="AY70" i="19"/>
  <c r="AZ70" i="19"/>
  <c r="BA70" i="19"/>
  <c r="BC70" i="19"/>
  <c r="BD70" i="19"/>
  <c r="BE70" i="19"/>
  <c r="BF70" i="19"/>
  <c r="BG70" i="19"/>
  <c r="BH70" i="19"/>
  <c r="BI70" i="19"/>
  <c r="BJ70" i="19"/>
  <c r="BK70" i="19"/>
  <c r="BL70" i="19"/>
  <c r="BM70" i="19"/>
  <c r="BN70" i="19"/>
  <c r="C55" i="19"/>
  <c r="C56" i="19"/>
  <c r="C57" i="19"/>
  <c r="C58" i="19"/>
  <c r="C59" i="19"/>
  <c r="C60" i="19"/>
  <c r="C61" i="19"/>
  <c r="C62" i="19"/>
  <c r="C63" i="19"/>
  <c r="C64" i="19"/>
  <c r="C65" i="19"/>
  <c r="C66" i="19"/>
  <c r="C67" i="19"/>
  <c r="C68" i="19"/>
  <c r="C69" i="19"/>
  <c r="C70" i="19"/>
  <c r="C54"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71" i="19"/>
  <c r="B69" i="19"/>
  <c r="B70" i="19"/>
  <c r="B54" i="19"/>
  <c r="B55" i="19"/>
  <c r="B56" i="19"/>
  <c r="B57" i="19"/>
  <c r="B58" i="19"/>
  <c r="B59" i="19"/>
  <c r="B60" i="19"/>
  <c r="B61" i="19"/>
  <c r="B62" i="19"/>
  <c r="B63" i="19"/>
  <c r="B64" i="19"/>
  <c r="B65" i="19"/>
  <c r="B66" i="19"/>
  <c r="B67" i="19"/>
  <c r="B68" i="19"/>
  <c r="B53" i="19"/>
  <c r="O66" i="19" l="1"/>
  <c r="AB63" i="19"/>
  <c r="O95" i="19"/>
  <c r="AO59" i="19"/>
  <c r="AB108" i="19"/>
  <c r="BO104" i="19"/>
  <c r="AB92" i="19"/>
  <c r="O77" i="19"/>
  <c r="O87" i="19"/>
  <c r="BO96" i="19"/>
  <c r="O79" i="19"/>
  <c r="AO104" i="19"/>
  <c r="AO96" i="19"/>
  <c r="BB63" i="19"/>
  <c r="O103" i="19"/>
  <c r="BB100" i="19"/>
  <c r="O58" i="19"/>
  <c r="BO67" i="19"/>
  <c r="O111" i="19"/>
  <c r="AB100" i="19"/>
  <c r="BO88" i="19"/>
  <c r="AO88" i="19"/>
  <c r="BB84" i="19"/>
  <c r="AB84" i="19"/>
  <c r="BO80" i="19"/>
  <c r="AO80" i="19"/>
  <c r="BB76" i="19"/>
  <c r="AB76" i="19"/>
  <c r="O65" i="19"/>
  <c r="O57" i="19"/>
  <c r="BB68" i="19"/>
  <c r="AB68" i="19"/>
  <c r="BO64" i="19"/>
  <c r="AO64" i="19"/>
  <c r="BB60" i="19"/>
  <c r="AB60" i="19"/>
  <c r="BO56" i="19"/>
  <c r="AO56" i="19"/>
  <c r="O110" i="19"/>
  <c r="O102" i="19"/>
  <c r="O94" i="19"/>
  <c r="O86" i="19"/>
  <c r="O78" i="19"/>
  <c r="BO109" i="19"/>
  <c r="AO109" i="19"/>
  <c r="BB105" i="19"/>
  <c r="AB105" i="19"/>
  <c r="BO101" i="19"/>
  <c r="AO101" i="19"/>
  <c r="BB97" i="19"/>
  <c r="AB97" i="19"/>
  <c r="BO93" i="19"/>
  <c r="AO93" i="19"/>
  <c r="BB89" i="19"/>
  <c r="AB89" i="19"/>
  <c r="BO85" i="19"/>
  <c r="AO85" i="19"/>
  <c r="BB81" i="19"/>
  <c r="AB81" i="19"/>
  <c r="BO77" i="19"/>
  <c r="AO77" i="19"/>
  <c r="AO67" i="19"/>
  <c r="O56" i="19"/>
  <c r="BB65" i="19"/>
  <c r="BO61" i="19"/>
  <c r="O109" i="19"/>
  <c r="AB110" i="19"/>
  <c r="AB102" i="19"/>
  <c r="AB94" i="19"/>
  <c r="BO90" i="19"/>
  <c r="AO82" i="19"/>
  <c r="O63" i="19"/>
  <c r="BB70" i="19"/>
  <c r="AB70" i="19"/>
  <c r="BO66" i="19"/>
  <c r="AO66" i="19"/>
  <c r="BB62" i="19"/>
  <c r="AB62" i="19"/>
  <c r="BO58" i="19"/>
  <c r="AO58" i="19"/>
  <c r="O108" i="19"/>
  <c r="O100" i="19"/>
  <c r="O92" i="19"/>
  <c r="O84" i="19"/>
  <c r="O76" i="19"/>
  <c r="BO111" i="19"/>
  <c r="AO111" i="19"/>
  <c r="BB107" i="19"/>
  <c r="AB107" i="19"/>
  <c r="BO103" i="19"/>
  <c r="AO103" i="19"/>
  <c r="BB99" i="19"/>
  <c r="AB99" i="19"/>
  <c r="BO95" i="19"/>
  <c r="AO95" i="19"/>
  <c r="BB91" i="19"/>
  <c r="AB91" i="19"/>
  <c r="BO87" i="19"/>
  <c r="AO87" i="19"/>
  <c r="BB83" i="19"/>
  <c r="AB83" i="19"/>
  <c r="BO79" i="19"/>
  <c r="AO79" i="19"/>
  <c r="BB75" i="19"/>
  <c r="AB75" i="19"/>
  <c r="BB67" i="19"/>
  <c r="AB67" i="19"/>
  <c r="BO63" i="19"/>
  <c r="AO63" i="19"/>
  <c r="BB59" i="19"/>
  <c r="AB59" i="19"/>
  <c r="O107" i="19"/>
  <c r="O99" i="19"/>
  <c r="O91" i="19"/>
  <c r="O83" i="19"/>
  <c r="O75" i="19"/>
  <c r="BO108" i="19"/>
  <c r="AO108" i="19"/>
  <c r="BB104" i="19"/>
  <c r="AB104" i="19"/>
  <c r="BO100" i="19"/>
  <c r="AO100" i="19"/>
  <c r="BB96" i="19"/>
  <c r="AB96" i="19"/>
  <c r="BO92" i="19"/>
  <c r="AO92" i="19"/>
  <c r="BB88" i="19"/>
  <c r="AB88" i="19"/>
  <c r="BO84" i="19"/>
  <c r="AO84" i="19"/>
  <c r="BB80" i="19"/>
  <c r="AB80" i="19"/>
  <c r="BO76" i="19"/>
  <c r="AO76" i="19"/>
  <c r="BO59" i="19"/>
  <c r="BB108" i="19"/>
  <c r="BB92" i="19"/>
  <c r="O64" i="19"/>
  <c r="AO69" i="19"/>
  <c r="AB65" i="19"/>
  <c r="AO61" i="19"/>
  <c r="AB57" i="19"/>
  <c r="O85" i="19"/>
  <c r="BB110" i="19"/>
  <c r="BB102" i="19"/>
  <c r="AO98" i="19"/>
  <c r="BO82" i="19"/>
  <c r="BB78" i="19"/>
  <c r="O62" i="19"/>
  <c r="O69" i="19"/>
  <c r="O61" i="19"/>
  <c r="BO68" i="19"/>
  <c r="AO68" i="19"/>
  <c r="BB64" i="19"/>
  <c r="AB64" i="19"/>
  <c r="BO60" i="19"/>
  <c r="AO60" i="19"/>
  <c r="BB56" i="19"/>
  <c r="AB56" i="19"/>
  <c r="O106" i="19"/>
  <c r="O98" i="19"/>
  <c r="O90" i="19"/>
  <c r="O82" i="19"/>
  <c r="BB109" i="19"/>
  <c r="AB109" i="19"/>
  <c r="BO105" i="19"/>
  <c r="AO105" i="19"/>
  <c r="BB101" i="19"/>
  <c r="AB101" i="19"/>
  <c r="BO97" i="19"/>
  <c r="AO97" i="19"/>
  <c r="BB93" i="19"/>
  <c r="AB93" i="19"/>
  <c r="BO89" i="19"/>
  <c r="AO89" i="19"/>
  <c r="BB85" i="19"/>
  <c r="AB85" i="19"/>
  <c r="BO81" i="19"/>
  <c r="AO81" i="19"/>
  <c r="BB77" i="19"/>
  <c r="AB77" i="19"/>
  <c r="BO69" i="19"/>
  <c r="BB57" i="19"/>
  <c r="O101" i="19"/>
  <c r="BO106" i="19"/>
  <c r="BO98" i="19"/>
  <c r="AO90" i="19"/>
  <c r="BB86" i="19"/>
  <c r="O70" i="19"/>
  <c r="O68" i="19"/>
  <c r="O60" i="19"/>
  <c r="BB69" i="19"/>
  <c r="AB69" i="19"/>
  <c r="BO65" i="19"/>
  <c r="AO65" i="19"/>
  <c r="BB61" i="19"/>
  <c r="AB61" i="19"/>
  <c r="BO57" i="19"/>
  <c r="AO57" i="19"/>
  <c r="O105" i="19"/>
  <c r="O97" i="19"/>
  <c r="O89" i="19"/>
  <c r="O81" i="19"/>
  <c r="BO110" i="19"/>
  <c r="AO110" i="19"/>
  <c r="BB106" i="19"/>
  <c r="AB106" i="19"/>
  <c r="BO102" i="19"/>
  <c r="AO102" i="19"/>
  <c r="BB98" i="19"/>
  <c r="AB98" i="19"/>
  <c r="BO94" i="19"/>
  <c r="AO94" i="19"/>
  <c r="BB90" i="19"/>
  <c r="AB90" i="19"/>
  <c r="BO86" i="19"/>
  <c r="AO86" i="19"/>
  <c r="BB82" i="19"/>
  <c r="AB82" i="19"/>
  <c r="BO78" i="19"/>
  <c r="AO78" i="19"/>
  <c r="O93" i="19"/>
  <c r="AO106" i="19"/>
  <c r="BB94" i="19"/>
  <c r="AB86" i="19"/>
  <c r="AB78" i="19"/>
  <c r="O67" i="19"/>
  <c r="O59" i="19"/>
  <c r="BO70" i="19"/>
  <c r="AO70" i="19"/>
  <c r="BB66" i="19"/>
  <c r="AB66" i="19"/>
  <c r="BO62" i="19"/>
  <c r="AO62" i="19"/>
  <c r="BB58" i="19"/>
  <c r="AB58" i="19"/>
  <c r="BO54" i="19"/>
  <c r="O104" i="19"/>
  <c r="O96" i="19"/>
  <c r="O88" i="19"/>
  <c r="O80" i="19"/>
  <c r="BB111" i="19"/>
  <c r="AB111" i="19"/>
  <c r="BO107" i="19"/>
  <c r="AO107" i="19"/>
  <c r="BB103" i="19"/>
  <c r="AB103" i="19"/>
  <c r="BO99" i="19"/>
  <c r="AO99" i="19"/>
  <c r="BB95" i="19"/>
  <c r="AB95" i="19"/>
  <c r="BO91" i="19"/>
  <c r="AO91" i="19"/>
  <c r="BB87" i="19"/>
  <c r="AB87" i="19"/>
  <c r="BO83" i="19"/>
  <c r="AO83" i="19"/>
  <c r="BB79" i="19"/>
  <c r="AB79" i="19"/>
  <c r="BO75" i="19"/>
  <c r="AO75" i="19"/>
  <c r="BB55" i="19"/>
  <c r="AB55" i="19"/>
  <c r="O55" i="19"/>
  <c r="BO55" i="19"/>
  <c r="AO55" i="19"/>
  <c r="O71" i="19"/>
  <c r="BO74" i="19"/>
  <c r="AO74" i="19"/>
  <c r="O74" i="19"/>
  <c r="BB74" i="19"/>
  <c r="AB74" i="19"/>
  <c r="BB73" i="19"/>
  <c r="AB73" i="19"/>
  <c r="BO73" i="19"/>
  <c r="AO73" i="19"/>
  <c r="O73" i="19"/>
  <c r="O72" i="19"/>
  <c r="BO72" i="19"/>
  <c r="AO72" i="19"/>
  <c r="BB72" i="19"/>
  <c r="AB72" i="19"/>
  <c r="BB71" i="19"/>
  <c r="AB71" i="19"/>
  <c r="BO71" i="19"/>
  <c r="AO71" i="19"/>
  <c r="AO54" i="19"/>
  <c r="O54" i="19"/>
  <c r="BB54" i="19"/>
  <c r="AB54" i="19"/>
  <c r="BN112" i="19"/>
  <c r="X112" i="19"/>
  <c r="N112" i="19"/>
  <c r="F112" i="19"/>
  <c r="BM112" i="19"/>
  <c r="BE112" i="19"/>
  <c r="AV112" i="19"/>
  <c r="AN112" i="19"/>
  <c r="AF112" i="19"/>
  <c r="W112" i="19"/>
  <c r="G112" i="19"/>
  <c r="BL112" i="19"/>
  <c r="BD112" i="19"/>
  <c r="AU112" i="19"/>
  <c r="AM112" i="19"/>
  <c r="AE112" i="19"/>
  <c r="V112" i="19"/>
  <c r="M112" i="19"/>
  <c r="E112" i="19"/>
  <c r="AG112" i="19"/>
  <c r="BK112" i="19"/>
  <c r="BC112" i="19"/>
  <c r="AT112" i="19"/>
  <c r="AL112" i="19"/>
  <c r="AD112" i="19"/>
  <c r="U112" i="19"/>
  <c r="L112" i="19"/>
  <c r="D112" i="19"/>
  <c r="BF112" i="19"/>
  <c r="BJ112" i="19"/>
  <c r="BA112" i="19"/>
  <c r="AS112" i="19"/>
  <c r="AK112" i="19"/>
  <c r="AC112" i="19"/>
  <c r="T112" i="19"/>
  <c r="K112" i="19"/>
  <c r="BI112" i="19"/>
  <c r="AZ112" i="19"/>
  <c r="AR112" i="19"/>
  <c r="AJ112" i="19"/>
  <c r="AA112" i="19"/>
  <c r="S112" i="19"/>
  <c r="J112" i="19"/>
  <c r="AW112" i="19"/>
  <c r="BH112" i="19"/>
  <c r="AY112" i="19"/>
  <c r="AQ112" i="19"/>
  <c r="AI112" i="19"/>
  <c r="Z112" i="19"/>
  <c r="R112" i="19"/>
  <c r="I112" i="19"/>
  <c r="P112" i="19"/>
  <c r="C112" i="19"/>
  <c r="BG112" i="19"/>
  <c r="AX112" i="19"/>
  <c r="AP112" i="19"/>
  <c r="AH112" i="19"/>
  <c r="Y112" i="19"/>
  <c r="Q112" i="19"/>
  <c r="H112" i="19"/>
  <c r="AB112" i="19" l="1"/>
  <c r="O112" i="19"/>
  <c r="AO112" i="19"/>
  <c r="BB112" i="19"/>
  <c r="BO112" i="19"/>
  <c r="D21" i="17" l="1"/>
  <c r="C27" i="17"/>
  <c r="D26" i="19"/>
  <c r="E26" i="19"/>
  <c r="F26" i="19"/>
  <c r="G26" i="19"/>
  <c r="H26" i="19"/>
  <c r="I26" i="19"/>
  <c r="J26" i="19"/>
  <c r="K26" i="19"/>
  <c r="L26" i="19"/>
  <c r="M26" i="19"/>
  <c r="N26" i="19"/>
  <c r="C26" i="19"/>
  <c r="BC8" i="19"/>
  <c r="BD8" i="19"/>
  <c r="BE8" i="19"/>
  <c r="BF8" i="19"/>
  <c r="BG8" i="19"/>
  <c r="BH8" i="19"/>
  <c r="BI8" i="19"/>
  <c r="BJ8" i="19"/>
  <c r="BK8" i="19"/>
  <c r="BL8" i="19"/>
  <c r="BM8" i="19"/>
  <c r="BN8" i="19"/>
  <c r="BC9" i="19"/>
  <c r="BD9" i="19"/>
  <c r="BE9" i="19"/>
  <c r="BF9" i="19"/>
  <c r="BG9" i="19"/>
  <c r="BH9" i="19"/>
  <c r="BI9" i="19"/>
  <c r="BJ9" i="19"/>
  <c r="BK9" i="19"/>
  <c r="BL9" i="19"/>
  <c r="BM9" i="19"/>
  <c r="BN9" i="19"/>
  <c r="BC11" i="19"/>
  <c r="BD11" i="19"/>
  <c r="BE11" i="19"/>
  <c r="BF11" i="19"/>
  <c r="BG11" i="19"/>
  <c r="BH11" i="19"/>
  <c r="BI11" i="19"/>
  <c r="BJ11" i="19"/>
  <c r="BK11" i="19"/>
  <c r="BL11" i="19"/>
  <c r="BM11" i="19"/>
  <c r="BN11" i="19"/>
  <c r="BC13" i="19"/>
  <c r="BD13" i="19"/>
  <c r="BE13" i="19"/>
  <c r="BF13" i="19"/>
  <c r="BG13" i="19"/>
  <c r="BH13" i="19"/>
  <c r="BI13" i="19"/>
  <c r="BJ13" i="19"/>
  <c r="BK13" i="19"/>
  <c r="BL13" i="19"/>
  <c r="BM13" i="19"/>
  <c r="BN13" i="19"/>
  <c r="BC15" i="19"/>
  <c r="BD15" i="19"/>
  <c r="BE15" i="19"/>
  <c r="BF15" i="19"/>
  <c r="BG15" i="19"/>
  <c r="BH15" i="19"/>
  <c r="BI15" i="19"/>
  <c r="BJ15" i="19"/>
  <c r="BK15" i="19"/>
  <c r="BL15" i="19"/>
  <c r="BM15" i="19"/>
  <c r="BN15" i="19"/>
  <c r="BD7" i="19"/>
  <c r="BE7" i="19"/>
  <c r="BF7" i="19"/>
  <c r="BG7" i="19"/>
  <c r="BH7" i="19"/>
  <c r="BI7" i="19"/>
  <c r="BJ7" i="19"/>
  <c r="BK7" i="19"/>
  <c r="BL7" i="19"/>
  <c r="BM7" i="19"/>
  <c r="BN7" i="19"/>
  <c r="BC7" i="19"/>
  <c r="AP8" i="19"/>
  <c r="AQ8" i="19"/>
  <c r="AR8" i="19"/>
  <c r="AS8" i="19"/>
  <c r="AT8" i="19"/>
  <c r="AU8" i="19"/>
  <c r="AV8" i="19"/>
  <c r="AW8" i="19"/>
  <c r="AX8" i="19"/>
  <c r="AY8" i="19"/>
  <c r="AZ8" i="19"/>
  <c r="BA8" i="19"/>
  <c r="AP9" i="19"/>
  <c r="AQ9" i="19"/>
  <c r="AR9" i="19"/>
  <c r="AS9" i="19"/>
  <c r="AT9" i="19"/>
  <c r="AU9" i="19"/>
  <c r="AV9" i="19"/>
  <c r="AW9" i="19"/>
  <c r="AX9" i="19"/>
  <c r="AY9" i="19"/>
  <c r="AZ9" i="19"/>
  <c r="BA9" i="19"/>
  <c r="AP11" i="19"/>
  <c r="AQ11" i="19"/>
  <c r="AR11" i="19"/>
  <c r="AS11" i="19"/>
  <c r="AT11" i="19"/>
  <c r="AU11" i="19"/>
  <c r="AV11" i="19"/>
  <c r="AW11" i="19"/>
  <c r="AX11" i="19"/>
  <c r="AY11" i="19"/>
  <c r="AZ11" i="19"/>
  <c r="BA11" i="19"/>
  <c r="AP13" i="19"/>
  <c r="AQ13" i="19"/>
  <c r="AR13" i="19"/>
  <c r="AS13" i="19"/>
  <c r="AT13" i="19"/>
  <c r="AU13" i="19"/>
  <c r="AV13" i="19"/>
  <c r="AW13" i="19"/>
  <c r="AX13" i="19"/>
  <c r="AY13" i="19"/>
  <c r="AZ13" i="19"/>
  <c r="BA13" i="19"/>
  <c r="AP15" i="19"/>
  <c r="AQ15" i="19"/>
  <c r="AR15" i="19"/>
  <c r="AS15" i="19"/>
  <c r="AT15" i="19"/>
  <c r="AU15" i="19"/>
  <c r="AV15" i="19"/>
  <c r="AW15" i="19"/>
  <c r="AX15" i="19"/>
  <c r="AY15" i="19"/>
  <c r="AZ15" i="19"/>
  <c r="BA15" i="19"/>
  <c r="AQ7" i="19"/>
  <c r="AR7" i="19"/>
  <c r="AS7" i="19"/>
  <c r="AT7" i="19"/>
  <c r="AU7" i="19"/>
  <c r="AV7" i="19"/>
  <c r="AW7" i="19"/>
  <c r="AX7" i="19"/>
  <c r="AY7" i="19"/>
  <c r="AZ7" i="19"/>
  <c r="BA7" i="19"/>
  <c r="AP7" i="19"/>
  <c r="AC8" i="19"/>
  <c r="AD8" i="19"/>
  <c r="AE8" i="19"/>
  <c r="AF8" i="19"/>
  <c r="AG8" i="19"/>
  <c r="AH8" i="19"/>
  <c r="AI8" i="19"/>
  <c r="AJ8" i="19"/>
  <c r="AK8" i="19"/>
  <c r="AL8" i="19"/>
  <c r="AM8" i="19"/>
  <c r="AN8" i="19"/>
  <c r="AC9" i="19"/>
  <c r="AD9" i="19"/>
  <c r="AE9" i="19"/>
  <c r="AF9" i="19"/>
  <c r="AG9" i="19"/>
  <c r="AH9" i="19"/>
  <c r="AI9" i="19"/>
  <c r="AJ9" i="19"/>
  <c r="AK9" i="19"/>
  <c r="AL9" i="19"/>
  <c r="AM9" i="19"/>
  <c r="AN9" i="19"/>
  <c r="AC11" i="19"/>
  <c r="AD11" i="19"/>
  <c r="AE11" i="19"/>
  <c r="AF11" i="19"/>
  <c r="AG11" i="19"/>
  <c r="AH11" i="19"/>
  <c r="AI11" i="19"/>
  <c r="AJ11" i="19"/>
  <c r="AK11" i="19"/>
  <c r="AL11" i="19"/>
  <c r="AM11" i="19"/>
  <c r="AN11" i="19"/>
  <c r="AC13" i="19"/>
  <c r="AD13" i="19"/>
  <c r="AE13" i="19"/>
  <c r="AF13" i="19"/>
  <c r="AG13" i="19"/>
  <c r="AH13" i="19"/>
  <c r="AI13" i="19"/>
  <c r="AJ13" i="19"/>
  <c r="AK13" i="19"/>
  <c r="AL13" i="19"/>
  <c r="AM13" i="19"/>
  <c r="AN13" i="19"/>
  <c r="AC15" i="19"/>
  <c r="AD15" i="19"/>
  <c r="AE15" i="19"/>
  <c r="AF15" i="19"/>
  <c r="AG15" i="19"/>
  <c r="AH15" i="19"/>
  <c r="AI15" i="19"/>
  <c r="AJ15" i="19"/>
  <c r="AK15" i="19"/>
  <c r="AL15" i="19"/>
  <c r="AM15" i="19"/>
  <c r="AN15" i="19"/>
  <c r="AM7" i="19"/>
  <c r="AN7" i="19"/>
  <c r="AD7" i="19"/>
  <c r="AE7" i="19"/>
  <c r="AF7" i="19"/>
  <c r="AG7" i="19"/>
  <c r="AH7" i="19"/>
  <c r="AI7" i="19"/>
  <c r="AJ7" i="19"/>
  <c r="AK7" i="19"/>
  <c r="AL7" i="19"/>
  <c r="AC7" i="19"/>
  <c r="P8" i="19"/>
  <c r="Q8" i="19"/>
  <c r="R8" i="19"/>
  <c r="S8" i="19"/>
  <c r="T8" i="19"/>
  <c r="U8" i="19"/>
  <c r="V8" i="19"/>
  <c r="W8" i="19"/>
  <c r="X8" i="19"/>
  <c r="Y8" i="19"/>
  <c r="Z8" i="19"/>
  <c r="AA8" i="19"/>
  <c r="P9" i="19"/>
  <c r="Q9" i="19"/>
  <c r="R9" i="19"/>
  <c r="S9" i="19"/>
  <c r="T9" i="19"/>
  <c r="U9" i="19"/>
  <c r="V9" i="19"/>
  <c r="W9" i="19"/>
  <c r="X9" i="19"/>
  <c r="Y9" i="19"/>
  <c r="Z9" i="19"/>
  <c r="AA9" i="19"/>
  <c r="P11" i="19"/>
  <c r="Q11" i="19"/>
  <c r="R11" i="19"/>
  <c r="S11" i="19"/>
  <c r="T11" i="19"/>
  <c r="U11" i="19"/>
  <c r="V11" i="19"/>
  <c r="W11" i="19"/>
  <c r="X11" i="19"/>
  <c r="Y11" i="19"/>
  <c r="Z11" i="19"/>
  <c r="AA11" i="19"/>
  <c r="P13" i="19"/>
  <c r="Q13" i="19"/>
  <c r="R13" i="19"/>
  <c r="S13" i="19"/>
  <c r="T13" i="19"/>
  <c r="U13" i="19"/>
  <c r="V13" i="19"/>
  <c r="W13" i="19"/>
  <c r="X13" i="19"/>
  <c r="Y13" i="19"/>
  <c r="Z13" i="19"/>
  <c r="AA13" i="19"/>
  <c r="P15" i="19"/>
  <c r="Q15" i="19"/>
  <c r="R15" i="19"/>
  <c r="S15" i="19"/>
  <c r="T15" i="19"/>
  <c r="U15" i="19"/>
  <c r="V15" i="19"/>
  <c r="W15" i="19"/>
  <c r="X15" i="19"/>
  <c r="Y15" i="19"/>
  <c r="Z15" i="19"/>
  <c r="AA15" i="19"/>
  <c r="Z7" i="19"/>
  <c r="AA7" i="19"/>
  <c r="Q7" i="19"/>
  <c r="R7" i="19"/>
  <c r="S7" i="19"/>
  <c r="T7" i="19"/>
  <c r="U7" i="19"/>
  <c r="V7" i="19"/>
  <c r="W7" i="19"/>
  <c r="X7" i="19"/>
  <c r="Y7" i="19"/>
  <c r="P7" i="19"/>
  <c r="P6" i="19"/>
  <c r="B8" i="19"/>
  <c r="C8" i="19"/>
  <c r="D8" i="19"/>
  <c r="E8" i="19"/>
  <c r="F8" i="19"/>
  <c r="G8" i="19"/>
  <c r="H8" i="19"/>
  <c r="I8" i="19"/>
  <c r="J8" i="19"/>
  <c r="K8" i="19"/>
  <c r="L8" i="19"/>
  <c r="M8" i="19"/>
  <c r="N8" i="19"/>
  <c r="B9" i="19"/>
  <c r="C9" i="19"/>
  <c r="D9" i="19"/>
  <c r="E9" i="19"/>
  <c r="F9" i="19"/>
  <c r="G9" i="19"/>
  <c r="H9" i="19"/>
  <c r="I9" i="19"/>
  <c r="J9" i="19"/>
  <c r="K9" i="19"/>
  <c r="L9" i="19"/>
  <c r="M9" i="19"/>
  <c r="N9" i="19"/>
  <c r="B10" i="19"/>
  <c r="B11" i="19"/>
  <c r="C11" i="19"/>
  <c r="D11" i="19"/>
  <c r="E11" i="19"/>
  <c r="F11" i="19"/>
  <c r="G11" i="19"/>
  <c r="H11" i="19"/>
  <c r="I11" i="19"/>
  <c r="J11" i="19"/>
  <c r="K11" i="19"/>
  <c r="L11" i="19"/>
  <c r="M11" i="19"/>
  <c r="N11" i="19"/>
  <c r="B12" i="19"/>
  <c r="B13" i="19"/>
  <c r="C13" i="19"/>
  <c r="D13" i="19"/>
  <c r="E13" i="19"/>
  <c r="F13" i="19"/>
  <c r="G13" i="19"/>
  <c r="H13" i="19"/>
  <c r="I13" i="19"/>
  <c r="J13" i="19"/>
  <c r="K13" i="19"/>
  <c r="L13" i="19"/>
  <c r="M13" i="19"/>
  <c r="N13" i="19"/>
  <c r="B14" i="19"/>
  <c r="B15" i="19"/>
  <c r="C15" i="19"/>
  <c r="O15" i="19" s="1"/>
  <c r="D15" i="19"/>
  <c r="E15" i="19"/>
  <c r="F15" i="19"/>
  <c r="G15" i="19"/>
  <c r="H15" i="19"/>
  <c r="I15" i="19"/>
  <c r="J15" i="19"/>
  <c r="K15" i="19"/>
  <c r="L15" i="19"/>
  <c r="M15" i="19"/>
  <c r="N15" i="19"/>
  <c r="B16" i="19"/>
  <c r="K7" i="19"/>
  <c r="L7" i="19"/>
  <c r="M7" i="19"/>
  <c r="N7" i="19"/>
  <c r="C7" i="19"/>
  <c r="D7" i="19"/>
  <c r="E7" i="19"/>
  <c r="F7" i="19"/>
  <c r="G7" i="19"/>
  <c r="H7" i="19"/>
  <c r="I7" i="19"/>
  <c r="J7" i="19"/>
  <c r="C21" i="8"/>
  <c r="D21" i="8" s="1"/>
  <c r="C19" i="8"/>
  <c r="D19" i="8" s="1"/>
  <c r="E19" i="8" s="1"/>
  <c r="F19" i="8" s="1"/>
  <c r="G19" i="8" s="1"/>
  <c r="H19" i="8" s="1"/>
  <c r="I19" i="8" s="1"/>
  <c r="J19" i="8" s="1"/>
  <c r="K19" i="8" s="1"/>
  <c r="L19" i="8" s="1"/>
  <c r="M19" i="8" s="1"/>
  <c r="N19" i="8" s="1"/>
  <c r="C17" i="8"/>
  <c r="D17" i="8" s="1"/>
  <c r="E17" i="8" s="1"/>
  <c r="F17" i="8" s="1"/>
  <c r="G17" i="8" s="1"/>
  <c r="H17" i="8" s="1"/>
  <c r="I17" i="8" s="1"/>
  <c r="J17" i="8" s="1"/>
  <c r="K17" i="8" s="1"/>
  <c r="L17" i="8" s="1"/>
  <c r="M17" i="8" s="1"/>
  <c r="N17" i="8" s="1"/>
  <c r="C15" i="8"/>
  <c r="D15" i="8" s="1"/>
  <c r="E15" i="8" s="1"/>
  <c r="E10" i="19" s="1"/>
  <c r="E21" i="19" s="1"/>
  <c r="E32" i="19" s="1"/>
  <c r="BB11" i="19" l="1"/>
  <c r="BO15" i="19"/>
  <c r="BO8" i="19"/>
  <c r="O9" i="19"/>
  <c r="AB15" i="19"/>
  <c r="AB11" i="19"/>
  <c r="AB8" i="19"/>
  <c r="AO15" i="19"/>
  <c r="AO11" i="19"/>
  <c r="AO8" i="19"/>
  <c r="BB15" i="19"/>
  <c r="BB8" i="19"/>
  <c r="BO11" i="19"/>
  <c r="U26" i="19"/>
  <c r="AB26" i="19"/>
  <c r="AB13" i="19"/>
  <c r="AB9" i="19"/>
  <c r="AO13" i="19"/>
  <c r="AO9" i="19"/>
  <c r="BB13" i="19"/>
  <c r="BB9" i="19"/>
  <c r="BO13" i="19"/>
  <c r="BO9" i="19"/>
  <c r="O13" i="19"/>
  <c r="O11" i="19"/>
  <c r="O8" i="19"/>
  <c r="C16" i="19"/>
  <c r="C20" i="19" s="1"/>
  <c r="AI38" i="19"/>
  <c r="AI39" i="19"/>
  <c r="U39" i="19"/>
  <c r="U38" i="19"/>
  <c r="AH38" i="19"/>
  <c r="AH39" i="19"/>
  <c r="T38" i="19"/>
  <c r="T39" i="19"/>
  <c r="AG38" i="19"/>
  <c r="AG39" i="19"/>
  <c r="AA38" i="19"/>
  <c r="AA39" i="19"/>
  <c r="S38" i="19"/>
  <c r="S39" i="19"/>
  <c r="AN38" i="19"/>
  <c r="AN39" i="19"/>
  <c r="AF38" i="19"/>
  <c r="AF39" i="19"/>
  <c r="BA38" i="19"/>
  <c r="BA39" i="19"/>
  <c r="AS38" i="19"/>
  <c r="AS39" i="19"/>
  <c r="BN38" i="19"/>
  <c r="BN39" i="19"/>
  <c r="BF38" i="19"/>
  <c r="BF39" i="19"/>
  <c r="BI38" i="19"/>
  <c r="BI39" i="19"/>
  <c r="AU39" i="19"/>
  <c r="AU38" i="19"/>
  <c r="BH38" i="19"/>
  <c r="BH39" i="19"/>
  <c r="AT38" i="19"/>
  <c r="AT39" i="19"/>
  <c r="BG38" i="19"/>
  <c r="BG39" i="19"/>
  <c r="Z38" i="19"/>
  <c r="Z39" i="19"/>
  <c r="R38" i="19"/>
  <c r="R39" i="19"/>
  <c r="AM38" i="19"/>
  <c r="AM39" i="19"/>
  <c r="AE39" i="19"/>
  <c r="AE38" i="19"/>
  <c r="AZ38" i="19"/>
  <c r="AZ39" i="19"/>
  <c r="AR38" i="19"/>
  <c r="AR39" i="19"/>
  <c r="BM39" i="19"/>
  <c r="BM38" i="19"/>
  <c r="BE39" i="19"/>
  <c r="BE38" i="19"/>
  <c r="V38" i="19"/>
  <c r="V39" i="19"/>
  <c r="AV38" i="19"/>
  <c r="AV39" i="19"/>
  <c r="Y38" i="19"/>
  <c r="Y39" i="19"/>
  <c r="Q38" i="19"/>
  <c r="Q39" i="19"/>
  <c r="AL38" i="19"/>
  <c r="AL39" i="19"/>
  <c r="AD38" i="19"/>
  <c r="AD39" i="19"/>
  <c r="AY38" i="19"/>
  <c r="AY39" i="19"/>
  <c r="AQ38" i="19"/>
  <c r="AQ39" i="19"/>
  <c r="BL39" i="19"/>
  <c r="BL38" i="19"/>
  <c r="BD38" i="19"/>
  <c r="BD39" i="19"/>
  <c r="X38" i="19"/>
  <c r="X39" i="19"/>
  <c r="P38" i="19"/>
  <c r="P39" i="19"/>
  <c r="AK38" i="19"/>
  <c r="AK39" i="19"/>
  <c r="AC38" i="19"/>
  <c r="AC39" i="19"/>
  <c r="AX38" i="19"/>
  <c r="AX39" i="19"/>
  <c r="AP38" i="19"/>
  <c r="AP39" i="19"/>
  <c r="BK38" i="19"/>
  <c r="BK39" i="19"/>
  <c r="BC38" i="19"/>
  <c r="BC39" i="19"/>
  <c r="W38" i="19"/>
  <c r="W39" i="19"/>
  <c r="AJ38" i="19"/>
  <c r="AJ39" i="19"/>
  <c r="AW38" i="19"/>
  <c r="AW39" i="19"/>
  <c r="BJ38" i="19"/>
  <c r="BJ39" i="19"/>
  <c r="M39" i="19"/>
  <c r="M38" i="19"/>
  <c r="L38" i="19"/>
  <c r="L39" i="19"/>
  <c r="K38" i="19"/>
  <c r="K39" i="19"/>
  <c r="J39" i="19"/>
  <c r="J38" i="19"/>
  <c r="I39" i="19"/>
  <c r="I38" i="19"/>
  <c r="N39" i="19"/>
  <c r="N38" i="19"/>
  <c r="N14" i="19"/>
  <c r="C32" i="8"/>
  <c r="N12" i="19"/>
  <c r="C30" i="8"/>
  <c r="K12" i="19"/>
  <c r="K22" i="19" s="1"/>
  <c r="K33" i="19" s="1"/>
  <c r="I12" i="19"/>
  <c r="I22" i="19" s="1"/>
  <c r="I33" i="19" s="1"/>
  <c r="H12" i="19"/>
  <c r="H22" i="19" s="1"/>
  <c r="H33" i="19" s="1"/>
  <c r="C12" i="19"/>
  <c r="C22" i="19" s="1"/>
  <c r="C33" i="19" s="1"/>
  <c r="H39" i="19"/>
  <c r="H38" i="19"/>
  <c r="G39" i="19"/>
  <c r="G38" i="19"/>
  <c r="F38" i="19"/>
  <c r="F39" i="19"/>
  <c r="E38" i="19"/>
  <c r="E39" i="19"/>
  <c r="D38" i="19"/>
  <c r="D39" i="19"/>
  <c r="D10" i="19"/>
  <c r="D21" i="19" s="1"/>
  <c r="D32" i="19" s="1"/>
  <c r="C10" i="19"/>
  <c r="C21" i="19" s="1"/>
  <c r="C39" i="19"/>
  <c r="C38" i="19"/>
  <c r="C35" i="19"/>
  <c r="E21" i="8"/>
  <c r="D16" i="19"/>
  <c r="I14" i="19"/>
  <c r="I23" i="19" s="1"/>
  <c r="I34" i="19" s="1"/>
  <c r="H14" i="19"/>
  <c r="H23" i="19" s="1"/>
  <c r="H34" i="19" s="1"/>
  <c r="F14" i="19"/>
  <c r="F23" i="19" s="1"/>
  <c r="F34" i="19" s="1"/>
  <c r="J14" i="19"/>
  <c r="J23" i="19" s="1"/>
  <c r="J34" i="19" s="1"/>
  <c r="G14" i="19"/>
  <c r="G23" i="19" s="1"/>
  <c r="G34" i="19" s="1"/>
  <c r="M14" i="19"/>
  <c r="M23" i="19" s="1"/>
  <c r="M34" i="19" s="1"/>
  <c r="E14" i="19"/>
  <c r="E23" i="19" s="1"/>
  <c r="E34" i="19" s="1"/>
  <c r="L14" i="19"/>
  <c r="L23" i="19" s="1"/>
  <c r="L34" i="19" s="1"/>
  <c r="D14" i="19"/>
  <c r="D23" i="19" s="1"/>
  <c r="D34" i="19" s="1"/>
  <c r="K14" i="19"/>
  <c r="K23" i="19" s="1"/>
  <c r="K34" i="19" s="1"/>
  <c r="C14" i="19"/>
  <c r="J12" i="19"/>
  <c r="G12" i="19"/>
  <c r="F12" i="19"/>
  <c r="M12" i="19"/>
  <c r="M22" i="19" s="1"/>
  <c r="M33" i="19" s="1"/>
  <c r="E12" i="19"/>
  <c r="L12" i="19"/>
  <c r="D12" i="19"/>
  <c r="Q26" i="19"/>
  <c r="Y26" i="19"/>
  <c r="P26" i="19"/>
  <c r="Z26" i="19"/>
  <c r="R26" i="19"/>
  <c r="T26" i="19"/>
  <c r="V26" i="19"/>
  <c r="W26" i="19"/>
  <c r="X26" i="19"/>
  <c r="S26" i="19"/>
  <c r="AA26" i="19"/>
  <c r="F15" i="8"/>
  <c r="AM26" i="19" l="1"/>
  <c r="AF26" i="19"/>
  <c r="AD26" i="19"/>
  <c r="AN26" i="19"/>
  <c r="AG26" i="19"/>
  <c r="AH26" i="19"/>
  <c r="AE26" i="19"/>
  <c r="AK26" i="19"/>
  <c r="AI26" i="19"/>
  <c r="AC26" i="19"/>
  <c r="AO26" i="19"/>
  <c r="AJ26" i="19"/>
  <c r="AL26" i="19"/>
  <c r="O38" i="19"/>
  <c r="O39" i="19"/>
  <c r="P14" i="19"/>
  <c r="P23" i="19" s="1"/>
  <c r="P34" i="19" s="1"/>
  <c r="D32" i="8"/>
  <c r="N23" i="19"/>
  <c r="N34" i="19" s="1"/>
  <c r="O14" i="19"/>
  <c r="C43" i="19"/>
  <c r="D30" i="8"/>
  <c r="P12" i="19"/>
  <c r="P22" i="19" s="1"/>
  <c r="P33" i="19" s="1"/>
  <c r="N22" i="19"/>
  <c r="N33" i="19" s="1"/>
  <c r="O12" i="19"/>
  <c r="G15" i="8"/>
  <c r="F10" i="19"/>
  <c r="F21" i="19" s="1"/>
  <c r="F32" i="19" s="1"/>
  <c r="C32" i="19"/>
  <c r="D22" i="19"/>
  <c r="J22" i="19"/>
  <c r="J33" i="19" s="1"/>
  <c r="C23" i="19"/>
  <c r="L22" i="19"/>
  <c r="L33" i="19" s="1"/>
  <c r="F22" i="19"/>
  <c r="F33" i="19" s="1"/>
  <c r="E22" i="19"/>
  <c r="E33" i="19" s="1"/>
  <c r="D20" i="19"/>
  <c r="G22" i="19"/>
  <c r="G33" i="19" s="1"/>
  <c r="F149" i="19"/>
  <c r="J149" i="19"/>
  <c r="K149" i="19"/>
  <c r="H149" i="19"/>
  <c r="I149" i="19"/>
  <c r="E149" i="19"/>
  <c r="L149" i="19"/>
  <c r="M149" i="19"/>
  <c r="G149" i="19"/>
  <c r="D43" i="19"/>
  <c r="F21" i="8"/>
  <c r="E16" i="19"/>
  <c r="H27" i="17"/>
  <c r="F27" i="17"/>
  <c r="AT26" i="19" l="1"/>
  <c r="AU26" i="19"/>
  <c r="BB26" i="19"/>
  <c r="AV26" i="19"/>
  <c r="AZ26" i="19"/>
  <c r="AW26" i="19"/>
  <c r="AS26" i="19"/>
  <c r="BA26" i="19"/>
  <c r="AX26" i="19"/>
  <c r="AQ26" i="19"/>
  <c r="AY26" i="19"/>
  <c r="AR26" i="19"/>
  <c r="AP26" i="19"/>
  <c r="P149" i="19"/>
  <c r="E32" i="8"/>
  <c r="Q14" i="19"/>
  <c r="Q23" i="19" s="1"/>
  <c r="N149" i="19"/>
  <c r="E30" i="8"/>
  <c r="Q12" i="19"/>
  <c r="Q22" i="19" s="1"/>
  <c r="Q33" i="19" s="1"/>
  <c r="H15" i="8"/>
  <c r="G10" i="19"/>
  <c r="G21" i="19" s="1"/>
  <c r="G32" i="19" s="1"/>
  <c r="C34" i="19"/>
  <c r="O34" i="19" s="1"/>
  <c r="O23" i="19"/>
  <c r="D33" i="19"/>
  <c r="O33" i="19" s="1"/>
  <c r="O22" i="19"/>
  <c r="D35" i="19"/>
  <c r="E43" i="19"/>
  <c r="E20" i="19"/>
  <c r="E35" i="19" s="1"/>
  <c r="C149" i="19"/>
  <c r="D149" i="19"/>
  <c r="C25" i="19"/>
  <c r="D25" i="19"/>
  <c r="D27" i="19" s="1"/>
  <c r="D167" i="19" s="1"/>
  <c r="G21" i="8"/>
  <c r="F16" i="19"/>
  <c r="F20" i="19" s="1"/>
  <c r="F35" i="19" s="1"/>
  <c r="BL26" i="19" l="1"/>
  <c r="BD26" i="19"/>
  <c r="BK26" i="19"/>
  <c r="BJ26" i="19"/>
  <c r="BC26" i="19"/>
  <c r="BI26" i="19"/>
  <c r="BH26" i="19"/>
  <c r="BM26" i="19"/>
  <c r="BO26" i="19"/>
  <c r="BG26" i="19"/>
  <c r="BN26" i="19"/>
  <c r="BF26" i="19"/>
  <c r="BE26" i="19"/>
  <c r="Q34" i="19"/>
  <c r="Q149" i="19"/>
  <c r="F32" i="8"/>
  <c r="R14" i="19"/>
  <c r="R23" i="19" s="1"/>
  <c r="O149" i="19"/>
  <c r="C36" i="19"/>
  <c r="C150" i="19" s="1"/>
  <c r="C166" i="19" s="1"/>
  <c r="D36" i="19"/>
  <c r="D150" i="19" s="1"/>
  <c r="D165" i="19" s="1"/>
  <c r="F30" i="8"/>
  <c r="R12" i="19"/>
  <c r="R22" i="19" s="1"/>
  <c r="I15" i="8"/>
  <c r="H10" i="19"/>
  <c r="H21" i="19" s="1"/>
  <c r="H32" i="19" s="1"/>
  <c r="C27" i="19"/>
  <c r="D151" i="19"/>
  <c r="D159" i="19"/>
  <c r="D157" i="19"/>
  <c r="D152" i="19"/>
  <c r="D158" i="19"/>
  <c r="D153" i="19"/>
  <c r="D155" i="19"/>
  <c r="D156" i="19"/>
  <c r="D154" i="19"/>
  <c r="D148" i="19"/>
  <c r="H21" i="8"/>
  <c r="G16" i="19"/>
  <c r="G20" i="19" s="1"/>
  <c r="E36" i="19"/>
  <c r="E25" i="19"/>
  <c r="E27" i="19" s="1"/>
  <c r="E167" i="19" s="1"/>
  <c r="F43" i="19"/>
  <c r="C155" i="19" l="1"/>
  <c r="C148" i="19"/>
  <c r="R34" i="19"/>
  <c r="R149" i="19"/>
  <c r="G32" i="8"/>
  <c r="S14" i="19"/>
  <c r="S23" i="19" s="1"/>
  <c r="R33" i="19"/>
  <c r="G30" i="8"/>
  <c r="S12" i="19"/>
  <c r="S22" i="19" s="1"/>
  <c r="S33" i="19" s="1"/>
  <c r="C153" i="19"/>
  <c r="J15" i="8"/>
  <c r="I10" i="19"/>
  <c r="I21" i="19" s="1"/>
  <c r="I32" i="19" s="1"/>
  <c r="C163" i="19"/>
  <c r="C159" i="19"/>
  <c r="C157" i="19"/>
  <c r="C156" i="19"/>
  <c r="C167" i="19"/>
  <c r="C154" i="19"/>
  <c r="G35" i="19"/>
  <c r="C151" i="19"/>
  <c r="C165" i="19"/>
  <c r="C158" i="19"/>
  <c r="C152" i="19"/>
  <c r="D166" i="19"/>
  <c r="D164" i="19"/>
  <c r="C164" i="19"/>
  <c r="E150" i="19"/>
  <c r="E163" i="19" s="1"/>
  <c r="D163" i="19"/>
  <c r="E156" i="19"/>
  <c r="E154" i="19"/>
  <c r="E157" i="19"/>
  <c r="E155" i="19"/>
  <c r="E158" i="19"/>
  <c r="E151" i="19"/>
  <c r="E153" i="19"/>
  <c r="E159" i="19"/>
  <c r="E152" i="19"/>
  <c r="E148" i="19"/>
  <c r="F25" i="19"/>
  <c r="F27" i="19" s="1"/>
  <c r="F167" i="19" s="1"/>
  <c r="F36" i="19"/>
  <c r="G43" i="19"/>
  <c r="I21" i="8"/>
  <c r="H16" i="19"/>
  <c r="H20" i="19" s="1"/>
  <c r="H35" i="19" s="1"/>
  <c r="C21" i="17"/>
  <c r="E21" i="17" s="1"/>
  <c r="C20" i="17"/>
  <c r="E20" i="17" s="1"/>
  <c r="S34" i="19" l="1"/>
  <c r="S149" i="19"/>
  <c r="H32" i="8"/>
  <c r="T14" i="19"/>
  <c r="T23" i="19" s="1"/>
  <c r="H30" i="8"/>
  <c r="T12" i="19"/>
  <c r="T22" i="19" s="1"/>
  <c r="T33" i="19" s="1"/>
  <c r="J10" i="19"/>
  <c r="J21" i="19" s="1"/>
  <c r="J32" i="19" s="1"/>
  <c r="K15" i="8"/>
  <c r="C168" i="19"/>
  <c r="D168" i="19"/>
  <c r="D171" i="19" s="1"/>
  <c r="E164" i="19"/>
  <c r="E166" i="19"/>
  <c r="E165" i="19"/>
  <c r="F150" i="19"/>
  <c r="F166" i="19" s="1"/>
  <c r="F153" i="19"/>
  <c r="F151" i="19"/>
  <c r="F159" i="19"/>
  <c r="F154" i="19"/>
  <c r="F152" i="19"/>
  <c r="F155" i="19"/>
  <c r="F157" i="19"/>
  <c r="F156" i="19"/>
  <c r="F158" i="19"/>
  <c r="F148" i="19"/>
  <c r="H43" i="19"/>
  <c r="J21" i="8"/>
  <c r="I16" i="19"/>
  <c r="I20" i="19" s="1"/>
  <c r="I35" i="19" s="1"/>
  <c r="G36" i="19"/>
  <c r="G25" i="19"/>
  <c r="G27" i="19" s="1"/>
  <c r="G167" i="19" s="1"/>
  <c r="F40" i="19"/>
  <c r="G40" i="19"/>
  <c r="G41" i="19" s="1"/>
  <c r="C40" i="19"/>
  <c r="D40" i="19"/>
  <c r="E40" i="19"/>
  <c r="C171" i="19" l="1"/>
  <c r="T34" i="19"/>
  <c r="T149" i="19"/>
  <c r="I32" i="8"/>
  <c r="U14" i="19"/>
  <c r="U23" i="19" s="1"/>
  <c r="I30" i="8"/>
  <c r="U12" i="19"/>
  <c r="U22" i="19" s="1"/>
  <c r="U33" i="19" s="1"/>
  <c r="L15" i="8"/>
  <c r="K10" i="19"/>
  <c r="K21" i="19" s="1"/>
  <c r="K32" i="19" s="1"/>
  <c r="E168" i="19"/>
  <c r="E171" i="19" s="1"/>
  <c r="G150" i="19"/>
  <c r="G164" i="19" s="1"/>
  <c r="F165" i="19"/>
  <c r="F164" i="19"/>
  <c r="F163" i="19"/>
  <c r="G158" i="19"/>
  <c r="G156" i="19"/>
  <c r="G151" i="19"/>
  <c r="G159" i="19"/>
  <c r="G157" i="19"/>
  <c r="G152" i="19"/>
  <c r="G153" i="19"/>
  <c r="G155" i="19"/>
  <c r="G154" i="19"/>
  <c r="G148" i="19"/>
  <c r="C47" i="19"/>
  <c r="C41" i="19"/>
  <c r="E47" i="19"/>
  <c r="E41" i="19"/>
  <c r="D47" i="19"/>
  <c r="D41" i="19"/>
  <c r="F47" i="19"/>
  <c r="F41" i="19"/>
  <c r="H40" i="19"/>
  <c r="H41" i="19" s="1"/>
  <c r="G47" i="19"/>
  <c r="H36" i="19"/>
  <c r="H25" i="19"/>
  <c r="H27" i="19" s="1"/>
  <c r="H167" i="19" s="1"/>
  <c r="I43" i="19"/>
  <c r="K21" i="8"/>
  <c r="J16" i="19"/>
  <c r="J20" i="19" s="1"/>
  <c r="J35" i="19" s="1"/>
  <c r="F27" i="16"/>
  <c r="F28" i="16"/>
  <c r="F29" i="16"/>
  <c r="E35" i="16" s="1"/>
  <c r="F30" i="16"/>
  <c r="F31" i="16"/>
  <c r="F32" i="16"/>
  <c r="F33" i="16"/>
  <c r="F34" i="16"/>
  <c r="F26" i="16"/>
  <c r="E27" i="16"/>
  <c r="E28" i="16"/>
  <c r="E29" i="16"/>
  <c r="E30" i="16"/>
  <c r="E31" i="16"/>
  <c r="E32" i="16"/>
  <c r="E33" i="16"/>
  <c r="E34" i="16"/>
  <c r="E26" i="16"/>
  <c r="U34" i="19" l="1"/>
  <c r="U149" i="19"/>
  <c r="J32" i="8"/>
  <c r="V14" i="19"/>
  <c r="V23" i="19" s="1"/>
  <c r="J30" i="8"/>
  <c r="V12" i="19"/>
  <c r="V22" i="19" s="1"/>
  <c r="V33" i="19" s="1"/>
  <c r="M15" i="8"/>
  <c r="L10" i="19"/>
  <c r="L21" i="19" s="1"/>
  <c r="L32" i="19" s="1"/>
  <c r="F168" i="19"/>
  <c r="F171" i="19" s="1"/>
  <c r="G165" i="19"/>
  <c r="H150" i="19"/>
  <c r="H164" i="19" s="1"/>
  <c r="G163" i="19"/>
  <c r="G166" i="19"/>
  <c r="H155" i="19"/>
  <c r="H153" i="19"/>
  <c r="H156" i="19"/>
  <c r="H154" i="19"/>
  <c r="H157" i="19"/>
  <c r="H151" i="19"/>
  <c r="H159" i="19"/>
  <c r="H152" i="19"/>
  <c r="H158" i="19"/>
  <c r="H148" i="19"/>
  <c r="I40" i="19"/>
  <c r="I41" i="19" s="1"/>
  <c r="H47" i="19"/>
  <c r="L21" i="8"/>
  <c r="K16" i="19"/>
  <c r="K20" i="19" s="1"/>
  <c r="K35" i="19" s="1"/>
  <c r="I36" i="19"/>
  <c r="I25" i="19"/>
  <c r="J43" i="19"/>
  <c r="D38" i="12"/>
  <c r="D19" i="12"/>
  <c r="V34" i="19" l="1"/>
  <c r="V149" i="19"/>
  <c r="K32" i="8"/>
  <c r="W14" i="19"/>
  <c r="W23" i="19" s="1"/>
  <c r="K30" i="8"/>
  <c r="W12" i="19"/>
  <c r="W22" i="19" s="1"/>
  <c r="W33" i="19" s="1"/>
  <c r="N15" i="8"/>
  <c r="M10" i="19"/>
  <c r="M21" i="19" s="1"/>
  <c r="M32" i="19" s="1"/>
  <c r="I27" i="19"/>
  <c r="I159" i="19" s="1"/>
  <c r="G168" i="19"/>
  <c r="G171" i="19" s="1"/>
  <c r="H163" i="19"/>
  <c r="I150" i="19"/>
  <c r="I165" i="19" s="1"/>
  <c r="H165" i="19"/>
  <c r="H166" i="19"/>
  <c r="I47" i="19"/>
  <c r="J40" i="19"/>
  <c r="J41" i="19" s="1"/>
  <c r="M21" i="8"/>
  <c r="L16" i="19"/>
  <c r="L20" i="19" s="1"/>
  <c r="L35" i="19" s="1"/>
  <c r="J36" i="19"/>
  <c r="J25" i="19"/>
  <c r="J27" i="19" s="1"/>
  <c r="J167" i="19" s="1"/>
  <c r="K43" i="19"/>
  <c r="G19" i="12"/>
  <c r="G38" i="12"/>
  <c r="BL141" i="19" l="1"/>
  <c r="BH141" i="19"/>
  <c r="BD141" i="19"/>
  <c r="AY141" i="19"/>
  <c r="AU141" i="19"/>
  <c r="AQ141" i="19"/>
  <c r="AL141" i="19"/>
  <c r="AH141" i="19"/>
  <c r="AD141" i="19"/>
  <c r="Y141" i="19"/>
  <c r="U141" i="19"/>
  <c r="Q141" i="19"/>
  <c r="F141" i="19"/>
  <c r="J141" i="19"/>
  <c r="N141" i="19"/>
  <c r="BK141" i="19"/>
  <c r="BG141" i="19"/>
  <c r="BC141" i="19"/>
  <c r="AX141" i="19"/>
  <c r="AT141" i="19"/>
  <c r="AP141" i="19"/>
  <c r="AK141" i="19"/>
  <c r="AG141" i="19"/>
  <c r="AC141" i="19"/>
  <c r="X141" i="19"/>
  <c r="T141" i="19"/>
  <c r="P141" i="19"/>
  <c r="G141" i="19"/>
  <c r="K141" i="19"/>
  <c r="C141" i="19"/>
  <c r="BN141" i="19"/>
  <c r="BJ141" i="19"/>
  <c r="BF141" i="19"/>
  <c r="BA141" i="19"/>
  <c r="AW141" i="19"/>
  <c r="AS141" i="19"/>
  <c r="AN141" i="19"/>
  <c r="AJ141" i="19"/>
  <c r="AF141" i="19"/>
  <c r="AA141" i="19"/>
  <c r="W141" i="19"/>
  <c r="S141" i="19"/>
  <c r="D141" i="19"/>
  <c r="H141" i="19"/>
  <c r="L141" i="19"/>
  <c r="BM141" i="19"/>
  <c r="BI141" i="19"/>
  <c r="BE141" i="19"/>
  <c r="AZ141" i="19"/>
  <c r="AV141" i="19"/>
  <c r="AR141" i="19"/>
  <c r="AM141" i="19"/>
  <c r="AI141" i="19"/>
  <c r="AE141" i="19"/>
  <c r="Z141" i="19"/>
  <c r="V141" i="19"/>
  <c r="R141" i="19"/>
  <c r="E141" i="19"/>
  <c r="I141" i="19"/>
  <c r="M141" i="19"/>
  <c r="D140" i="19"/>
  <c r="L140" i="19"/>
  <c r="E140" i="19"/>
  <c r="M140" i="19"/>
  <c r="F140" i="19"/>
  <c r="N140" i="19"/>
  <c r="G140" i="19"/>
  <c r="C140" i="19"/>
  <c r="H140" i="19"/>
  <c r="I140" i="19"/>
  <c r="K140" i="19"/>
  <c r="J140" i="19"/>
  <c r="W34" i="19"/>
  <c r="W149" i="19"/>
  <c r="L32" i="8"/>
  <c r="X14" i="19"/>
  <c r="X23" i="19" s="1"/>
  <c r="L30" i="8"/>
  <c r="X12" i="19"/>
  <c r="X22" i="19" s="1"/>
  <c r="X33" i="19" s="1"/>
  <c r="I154" i="19"/>
  <c r="I155" i="19"/>
  <c r="I151" i="19"/>
  <c r="I153" i="19"/>
  <c r="C28" i="8"/>
  <c r="N10" i="19"/>
  <c r="I167" i="19"/>
  <c r="I148" i="19"/>
  <c r="I158" i="19"/>
  <c r="I156" i="19"/>
  <c r="I152" i="19"/>
  <c r="I157" i="19"/>
  <c r="I166" i="19"/>
  <c r="I164" i="19"/>
  <c r="I163" i="19"/>
  <c r="H168" i="19"/>
  <c r="H171" i="19" s="1"/>
  <c r="J150" i="19"/>
  <c r="J165" i="19" s="1"/>
  <c r="J157" i="19"/>
  <c r="J155" i="19"/>
  <c r="J158" i="19"/>
  <c r="J156" i="19"/>
  <c r="J151" i="19"/>
  <c r="J159" i="19"/>
  <c r="J153" i="19"/>
  <c r="J152" i="19"/>
  <c r="J154" i="19"/>
  <c r="J148" i="19"/>
  <c r="J47" i="19"/>
  <c r="P40" i="19"/>
  <c r="P41" i="19" s="1"/>
  <c r="K40" i="19"/>
  <c r="K41" i="19" s="1"/>
  <c r="K36" i="19"/>
  <c r="K25" i="19"/>
  <c r="K27" i="19" s="1"/>
  <c r="K167" i="19" s="1"/>
  <c r="L43" i="19"/>
  <c r="N21" i="8"/>
  <c r="C34" i="8" s="1"/>
  <c r="M16" i="19"/>
  <c r="M20" i="19" s="1"/>
  <c r="M35" i="19" s="1"/>
  <c r="C46" i="10"/>
  <c r="C12" i="24" s="1"/>
  <c r="C13" i="24" s="1"/>
  <c r="C42" i="9"/>
  <c r="G5" i="11" s="1"/>
  <c r="AO141" i="19" l="1"/>
  <c r="AB141" i="19"/>
  <c r="O141" i="19"/>
  <c r="BO141" i="19"/>
  <c r="BB141" i="19"/>
  <c r="M143" i="19"/>
  <c r="M142" i="19"/>
  <c r="K142" i="19"/>
  <c r="K143" i="19"/>
  <c r="I142" i="19"/>
  <c r="I143" i="19"/>
  <c r="L142" i="19"/>
  <c r="L143" i="19"/>
  <c r="H142" i="19"/>
  <c r="H143" i="19"/>
  <c r="D142" i="19"/>
  <c r="D143" i="19"/>
  <c r="O140" i="19"/>
  <c r="C142" i="19"/>
  <c r="C143" i="19"/>
  <c r="J143" i="19"/>
  <c r="J142" i="19"/>
  <c r="E142" i="19"/>
  <c r="E143" i="19"/>
  <c r="G142" i="19"/>
  <c r="G143" i="19"/>
  <c r="Z140" i="19"/>
  <c r="U140" i="19"/>
  <c r="Y140" i="19"/>
  <c r="N143" i="19"/>
  <c r="W140" i="19"/>
  <c r="T140" i="19"/>
  <c r="N142" i="19"/>
  <c r="S140" i="19"/>
  <c r="Q140" i="19"/>
  <c r="AA140" i="19"/>
  <c r="X140" i="19"/>
  <c r="P140" i="19"/>
  <c r="R140" i="19"/>
  <c r="V140" i="19"/>
  <c r="F143" i="19"/>
  <c r="F142" i="19"/>
  <c r="R116" i="19"/>
  <c r="R137" i="19" s="1"/>
  <c r="Z116" i="19"/>
  <c r="Z137" i="19" s="1"/>
  <c r="I116" i="19"/>
  <c r="I137" i="19" s="1"/>
  <c r="D116" i="19"/>
  <c r="D137" i="19" s="1"/>
  <c r="H116" i="19"/>
  <c r="H137" i="19" s="1"/>
  <c r="S116" i="19"/>
  <c r="S137" i="19" s="1"/>
  <c r="AA116" i="19"/>
  <c r="J116" i="19"/>
  <c r="J137" i="19" s="1"/>
  <c r="L116" i="19"/>
  <c r="L137" i="19" s="1"/>
  <c r="G116" i="19"/>
  <c r="G137" i="19" s="1"/>
  <c r="Q116" i="19"/>
  <c r="Q137" i="19" s="1"/>
  <c r="T116" i="19"/>
  <c r="T137" i="19" s="1"/>
  <c r="P116" i="19"/>
  <c r="K116" i="19"/>
  <c r="K137" i="19" s="1"/>
  <c r="U116" i="19"/>
  <c r="U137" i="19" s="1"/>
  <c r="C116" i="19"/>
  <c r="Y116" i="19"/>
  <c r="Y137" i="19" s="1"/>
  <c r="V116" i="19"/>
  <c r="V137" i="19" s="1"/>
  <c r="E116" i="19"/>
  <c r="E137" i="19" s="1"/>
  <c r="M116" i="19"/>
  <c r="M137" i="19" s="1"/>
  <c r="W116" i="19"/>
  <c r="W137" i="19" s="1"/>
  <c r="F116" i="19"/>
  <c r="F137" i="19" s="1"/>
  <c r="N116" i="19"/>
  <c r="N137" i="19" s="1"/>
  <c r="X116" i="19"/>
  <c r="X137" i="19" s="1"/>
  <c r="D34" i="8"/>
  <c r="P16" i="19"/>
  <c r="P20" i="19" s="1"/>
  <c r="X34" i="19"/>
  <c r="X149" i="19"/>
  <c r="M32" i="8"/>
  <c r="Y14" i="19"/>
  <c r="Y23" i="19" s="1"/>
  <c r="M30" i="8"/>
  <c r="Y12" i="19"/>
  <c r="Y22" i="19" s="1"/>
  <c r="Y33" i="19" s="1"/>
  <c r="P10" i="19"/>
  <c r="D28" i="8"/>
  <c r="O10" i="19"/>
  <c r="N21" i="19"/>
  <c r="I168" i="19"/>
  <c r="I171" i="19" s="1"/>
  <c r="J163" i="19"/>
  <c r="J164" i="19"/>
  <c r="K150" i="19"/>
  <c r="K163" i="19" s="1"/>
  <c r="J166" i="19"/>
  <c r="K154" i="19"/>
  <c r="K152" i="19"/>
  <c r="K155" i="19"/>
  <c r="K153" i="19"/>
  <c r="K156" i="19"/>
  <c r="K151" i="19"/>
  <c r="K158" i="19"/>
  <c r="K157" i="19"/>
  <c r="K159" i="19"/>
  <c r="K148" i="19"/>
  <c r="Q40" i="19"/>
  <c r="Q41" i="19" s="1"/>
  <c r="K47" i="19"/>
  <c r="L40" i="19"/>
  <c r="L41" i="19" s="1"/>
  <c r="N16" i="19"/>
  <c r="L22" i="8"/>
  <c r="L36" i="19"/>
  <c r="L25" i="19"/>
  <c r="L27" i="19" s="1"/>
  <c r="L167" i="19" s="1"/>
  <c r="M43" i="19"/>
  <c r="D20" i="2"/>
  <c r="C20" i="2"/>
  <c r="AL116" i="19" l="1"/>
  <c r="AG116" i="19"/>
  <c r="AC116" i="19"/>
  <c r="AH116" i="19"/>
  <c r="AD116" i="19"/>
  <c r="AE116" i="19"/>
  <c r="AI116" i="19"/>
  <c r="AK116" i="19"/>
  <c r="AM116" i="19"/>
  <c r="AF116" i="19"/>
  <c r="AJ116" i="19"/>
  <c r="AN116" i="19"/>
  <c r="G144" i="19"/>
  <c r="J144" i="19"/>
  <c r="M144" i="19"/>
  <c r="L144" i="19"/>
  <c r="F144" i="19"/>
  <c r="I144" i="19"/>
  <c r="D144" i="19"/>
  <c r="E144" i="19"/>
  <c r="H144" i="19"/>
  <c r="N144" i="19"/>
  <c r="K144" i="19"/>
  <c r="O142" i="19"/>
  <c r="X143" i="19"/>
  <c r="X142" i="19"/>
  <c r="Y142" i="19"/>
  <c r="Y143" i="19"/>
  <c r="AK140" i="19"/>
  <c r="AA143" i="19"/>
  <c r="AA142" i="19"/>
  <c r="AH140" i="19"/>
  <c r="AD140" i="19"/>
  <c r="AM140" i="19"/>
  <c r="AL140" i="19"/>
  <c r="AI140" i="19"/>
  <c r="AF140" i="19"/>
  <c r="AJ140" i="19"/>
  <c r="AN140" i="19"/>
  <c r="AE140" i="19"/>
  <c r="AC140" i="19"/>
  <c r="AG140" i="19"/>
  <c r="U142" i="19"/>
  <c r="U143" i="19"/>
  <c r="Q142" i="19"/>
  <c r="Q143" i="19"/>
  <c r="Z143" i="19"/>
  <c r="Z142" i="19"/>
  <c r="R142" i="19"/>
  <c r="R143" i="19"/>
  <c r="W142" i="19"/>
  <c r="W143" i="19"/>
  <c r="AB140" i="19"/>
  <c r="P142" i="19"/>
  <c r="P143" i="19"/>
  <c r="S143" i="19"/>
  <c r="S142" i="19"/>
  <c r="C144" i="19"/>
  <c r="V142" i="19"/>
  <c r="V143" i="19"/>
  <c r="T143" i="19"/>
  <c r="T142" i="19"/>
  <c r="O143" i="19"/>
  <c r="O116" i="19"/>
  <c r="C137" i="19"/>
  <c r="AA137" i="19"/>
  <c r="AB116" i="19"/>
  <c r="P137" i="19"/>
  <c r="N20" i="19"/>
  <c r="N35" i="19" s="1"/>
  <c r="O35" i="19" s="1"/>
  <c r="O16" i="19"/>
  <c r="P35" i="19"/>
  <c r="E34" i="8"/>
  <c r="Q16" i="19"/>
  <c r="Q20" i="19" s="1"/>
  <c r="Q35" i="19" s="1"/>
  <c r="Y34" i="19"/>
  <c r="Y149" i="19"/>
  <c r="N32" i="8"/>
  <c r="Z14" i="19"/>
  <c r="Z23" i="19" s="1"/>
  <c r="N30" i="8"/>
  <c r="Z12" i="19"/>
  <c r="Z22" i="19" s="1"/>
  <c r="Z33" i="19" s="1"/>
  <c r="N32" i="19"/>
  <c r="O32" i="19" s="1"/>
  <c r="O21" i="19"/>
  <c r="Q10" i="19"/>
  <c r="E28" i="8"/>
  <c r="P21" i="19"/>
  <c r="P43" i="19"/>
  <c r="J168" i="19"/>
  <c r="J171" i="19" s="1"/>
  <c r="K165" i="19"/>
  <c r="L150" i="19"/>
  <c r="L164" i="19" s="1"/>
  <c r="K166" i="19"/>
  <c r="K164" i="19"/>
  <c r="L151" i="19"/>
  <c r="L159" i="19"/>
  <c r="L157" i="19"/>
  <c r="L152" i="19"/>
  <c r="L158" i="19"/>
  <c r="L153" i="19"/>
  <c r="L154" i="19"/>
  <c r="L155" i="19"/>
  <c r="L156" i="19"/>
  <c r="L148" i="19"/>
  <c r="R40" i="19"/>
  <c r="R41" i="19" s="1"/>
  <c r="L47" i="19"/>
  <c r="M40" i="19"/>
  <c r="M41" i="19" s="1"/>
  <c r="M36" i="19"/>
  <c r="M25" i="19"/>
  <c r="M27" i="19" s="1"/>
  <c r="M167" i="19" s="1"/>
  <c r="N43" i="19"/>
  <c r="O43" i="19" s="1"/>
  <c r="E55" i="16"/>
  <c r="L23" i="8"/>
  <c r="O20" i="19" l="1"/>
  <c r="O137" i="19"/>
  <c r="AX116" i="19"/>
  <c r="AQ116" i="19"/>
  <c r="AY116" i="19"/>
  <c r="AW116" i="19"/>
  <c r="AR116" i="19"/>
  <c r="AZ116" i="19"/>
  <c r="AT116" i="19"/>
  <c r="AV116" i="19"/>
  <c r="AS116" i="19"/>
  <c r="BA116" i="19"/>
  <c r="AP116" i="19"/>
  <c r="AU116" i="19"/>
  <c r="T144" i="19"/>
  <c r="X144" i="19"/>
  <c r="U144" i="19"/>
  <c r="Y144" i="19"/>
  <c r="Z144" i="19"/>
  <c r="AA144" i="19"/>
  <c r="V144" i="19"/>
  <c r="O144" i="19"/>
  <c r="S144" i="19"/>
  <c r="W144" i="19"/>
  <c r="R144" i="19"/>
  <c r="AB142" i="19"/>
  <c r="Q144" i="19"/>
  <c r="AJ142" i="19"/>
  <c r="AJ143" i="19"/>
  <c r="AX140" i="19"/>
  <c r="AY140" i="19"/>
  <c r="AP140" i="19"/>
  <c r="AV140" i="19"/>
  <c r="AN142" i="19"/>
  <c r="AR140" i="19"/>
  <c r="AU140" i="19"/>
  <c r="AW140" i="19"/>
  <c r="AS140" i="19"/>
  <c r="AN143" i="19"/>
  <c r="BA140" i="19"/>
  <c r="AQ140" i="19"/>
  <c r="AT140" i="19"/>
  <c r="AZ140" i="19"/>
  <c r="P144" i="19"/>
  <c r="AF143" i="19"/>
  <c r="AF142" i="19"/>
  <c r="AK142" i="19"/>
  <c r="AK143" i="19"/>
  <c r="AB143" i="19"/>
  <c r="AI142" i="19"/>
  <c r="AI143" i="19"/>
  <c r="AL143" i="19"/>
  <c r="AL142" i="19"/>
  <c r="AG142" i="19"/>
  <c r="AG143" i="19"/>
  <c r="AM143" i="19"/>
  <c r="AM142" i="19"/>
  <c r="AO140" i="19"/>
  <c r="AC143" i="19"/>
  <c r="AC142" i="19"/>
  <c r="AD143" i="19"/>
  <c r="AD142" i="19"/>
  <c r="AE142" i="19"/>
  <c r="AE143" i="19"/>
  <c r="AH142" i="19"/>
  <c r="AH143" i="19"/>
  <c r="AB137" i="19"/>
  <c r="AD137" i="19"/>
  <c r="AC137" i="19"/>
  <c r="F34" i="8"/>
  <c r="R16" i="19"/>
  <c r="R20" i="19" s="1"/>
  <c r="R35" i="19" s="1"/>
  <c r="Z34" i="19"/>
  <c r="Z149" i="19"/>
  <c r="C45" i="8"/>
  <c r="AA14" i="19"/>
  <c r="AB14" i="19" s="1"/>
  <c r="AA12" i="19"/>
  <c r="AB12" i="19" s="1"/>
  <c r="C43" i="8"/>
  <c r="P32" i="19"/>
  <c r="P25" i="19"/>
  <c r="P27" i="19" s="1"/>
  <c r="F28" i="8"/>
  <c r="R10" i="19"/>
  <c r="Q21" i="19"/>
  <c r="Q43" i="19"/>
  <c r="K168" i="19"/>
  <c r="K171" i="19" s="1"/>
  <c r="L166" i="19"/>
  <c r="M150" i="19"/>
  <c r="M166" i="19" s="1"/>
  <c r="L163" i="19"/>
  <c r="L165" i="19"/>
  <c r="M156" i="19"/>
  <c r="M154" i="19"/>
  <c r="M157" i="19"/>
  <c r="M155" i="19"/>
  <c r="M158" i="19"/>
  <c r="M159" i="19"/>
  <c r="M151" i="19"/>
  <c r="M153" i="19"/>
  <c r="M152" i="19"/>
  <c r="M148" i="19"/>
  <c r="S40" i="19"/>
  <c r="S41" i="19" s="1"/>
  <c r="E59" i="16"/>
  <c r="E56" i="16"/>
  <c r="N40" i="19"/>
  <c r="N36" i="19"/>
  <c r="O36" i="19" s="1"/>
  <c r="N25" i="19"/>
  <c r="M47" i="19"/>
  <c r="N41" i="19" l="1"/>
  <c r="O41" i="19" s="1"/>
  <c r="O40" i="19"/>
  <c r="BG116" i="19"/>
  <c r="BC116" i="19"/>
  <c r="BH116" i="19"/>
  <c r="BM116" i="19"/>
  <c r="BN116" i="19"/>
  <c r="BI116" i="19"/>
  <c r="BL116" i="19"/>
  <c r="BJ116" i="19"/>
  <c r="BK116" i="19"/>
  <c r="BD116" i="19"/>
  <c r="BE116" i="19"/>
  <c r="BF116" i="19"/>
  <c r="AL144" i="19"/>
  <c r="AF144" i="19"/>
  <c r="AE144" i="19"/>
  <c r="AD144" i="19"/>
  <c r="AG144" i="19"/>
  <c r="AI144" i="19"/>
  <c r="AM144" i="19"/>
  <c r="AO142" i="19"/>
  <c r="AK144" i="19"/>
  <c r="AO143" i="19"/>
  <c r="AJ144" i="19"/>
  <c r="AH144" i="19"/>
  <c r="AB144" i="19"/>
  <c r="AN144" i="19"/>
  <c r="AZ143" i="19"/>
  <c r="AZ142" i="19"/>
  <c r="AT143" i="19"/>
  <c r="AT142" i="19"/>
  <c r="AQ143" i="19"/>
  <c r="AQ142" i="19"/>
  <c r="AV142" i="19"/>
  <c r="AV143" i="19"/>
  <c r="AY142" i="19"/>
  <c r="AY143" i="19"/>
  <c r="AS142" i="19"/>
  <c r="AS143" i="19"/>
  <c r="AX143" i="19"/>
  <c r="AX142" i="19"/>
  <c r="AR143" i="19"/>
  <c r="AR142" i="19"/>
  <c r="BB140" i="19"/>
  <c r="AP143" i="19"/>
  <c r="AP142" i="19"/>
  <c r="AW142" i="19"/>
  <c r="AW143" i="19"/>
  <c r="BC140" i="19"/>
  <c r="BJ140" i="19"/>
  <c r="BN140" i="19"/>
  <c r="BI140" i="19"/>
  <c r="BM140" i="19"/>
  <c r="BK140" i="19"/>
  <c r="BG140" i="19"/>
  <c r="BL140" i="19"/>
  <c r="BA143" i="19"/>
  <c r="BA142" i="19"/>
  <c r="BH140" i="19"/>
  <c r="BD140" i="19"/>
  <c r="BE140" i="19"/>
  <c r="BF140" i="19"/>
  <c r="AC144" i="19"/>
  <c r="AU142" i="19"/>
  <c r="AU143" i="19"/>
  <c r="AE137" i="19"/>
  <c r="AF137" i="19"/>
  <c r="G34" i="8"/>
  <c r="S16" i="19"/>
  <c r="S20" i="19" s="1"/>
  <c r="S35" i="19" s="1"/>
  <c r="AA23" i="19"/>
  <c r="D45" i="8"/>
  <c r="AC14" i="19"/>
  <c r="AC23" i="19" s="1"/>
  <c r="D43" i="8"/>
  <c r="AC12" i="19"/>
  <c r="AC22" i="19" s="1"/>
  <c r="AA22" i="19"/>
  <c r="R21" i="19"/>
  <c r="R43" i="19"/>
  <c r="G28" i="8"/>
  <c r="S10" i="19"/>
  <c r="P155" i="19"/>
  <c r="P156" i="19"/>
  <c r="P154" i="19"/>
  <c r="P152" i="19"/>
  <c r="P151" i="19"/>
  <c r="P158" i="19"/>
  <c r="P157" i="19"/>
  <c r="P159" i="19"/>
  <c r="P148" i="19"/>
  <c r="P167" i="19"/>
  <c r="P153" i="19"/>
  <c r="Q32" i="19"/>
  <c r="Q36" i="19" s="1"/>
  <c r="Q25" i="19"/>
  <c r="Q27" i="19" s="1"/>
  <c r="P36" i="19"/>
  <c r="N27" i="19"/>
  <c r="N154" i="19" s="1"/>
  <c r="O154" i="19" s="1"/>
  <c r="O25" i="19"/>
  <c r="M164" i="19"/>
  <c r="L168" i="19"/>
  <c r="L171" i="19" s="1"/>
  <c r="M165" i="19"/>
  <c r="M163" i="19"/>
  <c r="N150" i="19"/>
  <c r="T40" i="19"/>
  <c r="T41" i="19" s="1"/>
  <c r="N47" i="19"/>
  <c r="E60" i="16"/>
  <c r="E57" i="16"/>
  <c r="E61" i="16" s="1"/>
  <c r="AQ144" i="19" l="1"/>
  <c r="AS144" i="19"/>
  <c r="AO144" i="19"/>
  <c r="AU144" i="19"/>
  <c r="AR144" i="19"/>
  <c r="AW144" i="19"/>
  <c r="AT144" i="19"/>
  <c r="AY144" i="19"/>
  <c r="AZ144" i="19"/>
  <c r="AX144" i="19"/>
  <c r="AV144" i="19"/>
  <c r="BB143" i="19"/>
  <c r="BO140" i="19"/>
  <c r="BC143" i="19"/>
  <c r="BC142" i="19"/>
  <c r="BH143" i="19"/>
  <c r="BH142" i="19"/>
  <c r="BL142" i="19"/>
  <c r="BL143" i="19"/>
  <c r="BF142" i="19"/>
  <c r="BF143" i="19"/>
  <c r="BK142" i="19"/>
  <c r="BK143" i="19"/>
  <c r="BG143" i="19"/>
  <c r="BG142" i="19"/>
  <c r="BE142" i="19"/>
  <c r="BE143" i="19"/>
  <c r="BM142" i="19"/>
  <c r="BM143" i="19"/>
  <c r="AP144" i="19"/>
  <c r="BD143" i="19"/>
  <c r="BD142" i="19"/>
  <c r="BI142" i="19"/>
  <c r="BI143" i="19"/>
  <c r="BB142" i="19"/>
  <c r="BN142" i="19"/>
  <c r="BN143" i="19"/>
  <c r="BA144" i="19"/>
  <c r="BJ142" i="19"/>
  <c r="BJ143" i="19"/>
  <c r="AH137" i="19"/>
  <c r="AG137" i="19"/>
  <c r="H34" i="8"/>
  <c r="T16" i="19"/>
  <c r="T20" i="19" s="1"/>
  <c r="T35" i="19" s="1"/>
  <c r="AC34" i="19"/>
  <c r="AC149" i="19"/>
  <c r="E45" i="8"/>
  <c r="AD14" i="19"/>
  <c r="AD23" i="19" s="1"/>
  <c r="AA34" i="19"/>
  <c r="AB34" i="19" s="1"/>
  <c r="AA149" i="19"/>
  <c r="AB149" i="19" s="1"/>
  <c r="AB23" i="19"/>
  <c r="AA33" i="19"/>
  <c r="AB33" i="19" s="1"/>
  <c r="AB22" i="19"/>
  <c r="AC33" i="19"/>
  <c r="E43" i="8"/>
  <c r="AD12" i="19"/>
  <c r="AD22" i="19" s="1"/>
  <c r="AD33" i="19" s="1"/>
  <c r="N156" i="19"/>
  <c r="O156" i="19" s="1"/>
  <c r="S21" i="19"/>
  <c r="S43" i="19"/>
  <c r="Q167" i="19"/>
  <c r="Q158" i="19"/>
  <c r="Q151" i="19"/>
  <c r="Q156" i="19"/>
  <c r="Q148" i="19"/>
  <c r="Q157" i="19"/>
  <c r="Q154" i="19"/>
  <c r="Q152" i="19"/>
  <c r="Q159" i="19"/>
  <c r="Q155" i="19"/>
  <c r="Q153" i="19"/>
  <c r="H28" i="8"/>
  <c r="T10" i="19"/>
  <c r="N159" i="19"/>
  <c r="O159" i="19" s="1"/>
  <c r="Q150" i="19"/>
  <c r="Q163" i="19" s="1"/>
  <c r="P150" i="19"/>
  <c r="P164" i="19" s="1"/>
  <c r="P47" i="19"/>
  <c r="Q47" i="19"/>
  <c r="R32" i="19"/>
  <c r="R25" i="19"/>
  <c r="R27" i="19" s="1"/>
  <c r="M168" i="19"/>
  <c r="M171" i="19" s="1"/>
  <c r="N152" i="19"/>
  <c r="O152" i="19" s="1"/>
  <c r="N155" i="19"/>
  <c r="O155" i="19" s="1"/>
  <c r="N163" i="19"/>
  <c r="O163" i="19" s="1"/>
  <c r="O150" i="19"/>
  <c r="N167" i="19"/>
  <c r="O167" i="19" s="1"/>
  <c r="O27" i="19"/>
  <c r="N148" i="19"/>
  <c r="O148" i="19" s="1"/>
  <c r="N153" i="19"/>
  <c r="O153" i="19" s="1"/>
  <c r="O47" i="19"/>
  <c r="N157" i="19"/>
  <c r="O157" i="19" s="1"/>
  <c r="N151" i="19"/>
  <c r="O151" i="19" s="1"/>
  <c r="N158" i="19"/>
  <c r="O158" i="19" s="1"/>
  <c r="N166" i="19"/>
  <c r="O166" i="19" s="1"/>
  <c r="N165" i="19"/>
  <c r="O165" i="19" s="1"/>
  <c r="N164" i="19"/>
  <c r="O164" i="19" s="1"/>
  <c r="C65" i="16"/>
  <c r="U40" i="19"/>
  <c r="U41" i="19" s="1"/>
  <c r="BE144" i="19" l="1"/>
  <c r="BD144" i="19"/>
  <c r="BL144" i="19"/>
  <c r="BH144" i="19"/>
  <c r="BF144" i="19"/>
  <c r="BK144" i="19"/>
  <c r="BG144" i="19"/>
  <c r="BB144" i="19"/>
  <c r="BN144" i="19"/>
  <c r="BM144" i="19"/>
  <c r="BI144" i="19"/>
  <c r="BC144" i="19"/>
  <c r="BJ144" i="19"/>
  <c r="BO142" i="19"/>
  <c r="BO143" i="19"/>
  <c r="AI137" i="19"/>
  <c r="AJ137" i="19"/>
  <c r="I34" i="8"/>
  <c r="U16" i="19"/>
  <c r="U20" i="19" s="1"/>
  <c r="AD34" i="19"/>
  <c r="AD149" i="19"/>
  <c r="F45" i="8"/>
  <c r="AE14" i="19"/>
  <c r="AE23" i="19" s="1"/>
  <c r="P165" i="19"/>
  <c r="P166" i="19"/>
  <c r="F43" i="8"/>
  <c r="AE12" i="19"/>
  <c r="AE22" i="19" s="1"/>
  <c r="AE33" i="19" s="1"/>
  <c r="Q164" i="19"/>
  <c r="Q165" i="19"/>
  <c r="Q166" i="19"/>
  <c r="P163" i="19"/>
  <c r="U10" i="19"/>
  <c r="I28" i="8"/>
  <c r="BH160" i="19"/>
  <c r="BD160" i="19"/>
  <c r="AI160" i="19"/>
  <c r="AC160" i="19"/>
  <c r="D160" i="19"/>
  <c r="D161" i="19" s="1"/>
  <c r="BJ160" i="19"/>
  <c r="AQ160" i="19"/>
  <c r="BF160" i="19"/>
  <c r="K160" i="19"/>
  <c r="K161" i="19" s="1"/>
  <c r="N160" i="19"/>
  <c r="N161" i="19" s="1"/>
  <c r="BM160" i="19"/>
  <c r="BG160" i="19"/>
  <c r="AU160" i="19"/>
  <c r="H160" i="19"/>
  <c r="H161" i="19" s="1"/>
  <c r="R160" i="19"/>
  <c r="BL160" i="19"/>
  <c r="AK160" i="19"/>
  <c r="AT160" i="19"/>
  <c r="C160" i="19"/>
  <c r="F160" i="19"/>
  <c r="F161" i="19" s="1"/>
  <c r="AW160" i="19"/>
  <c r="BE160" i="19"/>
  <c r="AV160" i="19"/>
  <c r="Z160" i="19"/>
  <c r="BI160" i="19"/>
  <c r="Y160" i="19"/>
  <c r="E160" i="19"/>
  <c r="E161" i="19" s="1"/>
  <c r="AS160" i="19"/>
  <c r="AZ160" i="19"/>
  <c r="AG160" i="19"/>
  <c r="S160" i="19"/>
  <c r="AJ160" i="19"/>
  <c r="AD160" i="19"/>
  <c r="V160" i="19"/>
  <c r="I160" i="19"/>
  <c r="I161" i="19" s="1"/>
  <c r="AY160" i="19"/>
  <c r="J160" i="19"/>
  <c r="J161" i="19" s="1"/>
  <c r="M160" i="19"/>
  <c r="M161" i="19" s="1"/>
  <c r="BA160" i="19"/>
  <c r="T160" i="19"/>
  <c r="AA160" i="19"/>
  <c r="AM160" i="19"/>
  <c r="W160" i="19"/>
  <c r="G160" i="19"/>
  <c r="G161" i="19" s="1"/>
  <c r="BN160" i="19"/>
  <c r="Q160" i="19"/>
  <c r="Q161" i="19" s="1"/>
  <c r="U160" i="19"/>
  <c r="X160" i="19"/>
  <c r="BK160" i="19"/>
  <c r="AN160" i="19"/>
  <c r="AR160" i="19"/>
  <c r="AX160" i="19"/>
  <c r="AL160" i="19"/>
  <c r="AH160" i="19"/>
  <c r="L160" i="19"/>
  <c r="L161" i="19" s="1"/>
  <c r="P160" i="19"/>
  <c r="BC160" i="19"/>
  <c r="AF160" i="19"/>
  <c r="AE160" i="19"/>
  <c r="AP160" i="19"/>
  <c r="R36" i="19"/>
  <c r="R167" i="19"/>
  <c r="R157" i="19"/>
  <c r="R148" i="19"/>
  <c r="R153" i="19"/>
  <c r="R155" i="19"/>
  <c r="R156" i="19"/>
  <c r="R154" i="19"/>
  <c r="R151" i="19"/>
  <c r="R152" i="19"/>
  <c r="R159" i="19"/>
  <c r="R158" i="19"/>
  <c r="T21" i="19"/>
  <c r="T43" i="19"/>
  <c r="S32" i="19"/>
  <c r="S36" i="19" s="1"/>
  <c r="S47" i="19" s="1"/>
  <c r="S25" i="19"/>
  <c r="S27" i="19" s="1"/>
  <c r="C4" i="21"/>
  <c r="N168" i="19"/>
  <c r="V40" i="19"/>
  <c r="V41" i="19" s="1"/>
  <c r="O168" i="19" l="1"/>
  <c r="N171" i="19"/>
  <c r="J169" i="19"/>
  <c r="I169" i="19"/>
  <c r="E169" i="19"/>
  <c r="F169" i="19"/>
  <c r="K169" i="19"/>
  <c r="G169" i="19"/>
  <c r="L169" i="19"/>
  <c r="D169" i="19"/>
  <c r="M169" i="19"/>
  <c r="H169" i="19"/>
  <c r="Q168" i="19"/>
  <c r="BO144" i="19"/>
  <c r="AL137" i="19"/>
  <c r="AK137" i="19"/>
  <c r="U35" i="19"/>
  <c r="P168" i="19"/>
  <c r="P171" i="19" s="1"/>
  <c r="J34" i="8"/>
  <c r="V16" i="19"/>
  <c r="V20" i="19" s="1"/>
  <c r="V35" i="19" s="1"/>
  <c r="AE34" i="19"/>
  <c r="AE149" i="19"/>
  <c r="G45" i="8"/>
  <c r="AF14" i="19"/>
  <c r="AF23" i="19" s="1"/>
  <c r="G43" i="8"/>
  <c r="AF12" i="19"/>
  <c r="AF22" i="19" s="1"/>
  <c r="O160" i="19"/>
  <c r="C161" i="19"/>
  <c r="C169" i="19" s="1"/>
  <c r="T32" i="19"/>
  <c r="T36" i="19" s="1"/>
  <c r="T25" i="19"/>
  <c r="T27" i="19" s="1"/>
  <c r="BB160" i="19"/>
  <c r="AO160" i="19"/>
  <c r="BO160" i="19"/>
  <c r="S148" i="19"/>
  <c r="S157" i="19"/>
  <c r="S154" i="19"/>
  <c r="S156" i="19"/>
  <c r="S151" i="19"/>
  <c r="S155" i="19"/>
  <c r="S159" i="19"/>
  <c r="S167" i="19"/>
  <c r="S153" i="19"/>
  <c r="S158" i="19"/>
  <c r="S152" i="19"/>
  <c r="AB160" i="19"/>
  <c r="V10" i="19"/>
  <c r="J28" i="8"/>
  <c r="S150" i="19"/>
  <c r="S165" i="19" s="1"/>
  <c r="U21" i="19"/>
  <c r="U43" i="19"/>
  <c r="R150" i="19"/>
  <c r="R165" i="19" s="1"/>
  <c r="R47" i="19"/>
  <c r="P161" i="19"/>
  <c r="N169" i="19"/>
  <c r="W40" i="19"/>
  <c r="W41" i="19" s="1"/>
  <c r="Q169" i="19" l="1"/>
  <c r="Q171" i="19"/>
  <c r="O171" i="19"/>
  <c r="P169" i="19"/>
  <c r="AM137" i="19"/>
  <c r="AO116" i="19"/>
  <c r="AN137" i="19"/>
  <c r="K34" i="8"/>
  <c r="W16" i="19"/>
  <c r="W20" i="19" s="1"/>
  <c r="W35" i="19" s="1"/>
  <c r="AF34" i="19"/>
  <c r="AF149" i="19"/>
  <c r="H45" i="8"/>
  <c r="AG14" i="19"/>
  <c r="AG23" i="19" s="1"/>
  <c r="R166" i="19"/>
  <c r="R164" i="19"/>
  <c r="AF33" i="19"/>
  <c r="H43" i="8"/>
  <c r="AG12" i="19"/>
  <c r="AG22" i="19" s="1"/>
  <c r="AG33" i="19" s="1"/>
  <c r="O161" i="19"/>
  <c r="O169" i="19" s="1"/>
  <c r="T167" i="19"/>
  <c r="T152" i="19"/>
  <c r="T148" i="19"/>
  <c r="T155" i="19"/>
  <c r="T151" i="19"/>
  <c r="T154" i="19"/>
  <c r="T159" i="19"/>
  <c r="T158" i="19"/>
  <c r="T156" i="19"/>
  <c r="T157" i="19"/>
  <c r="T153" i="19"/>
  <c r="S166" i="19"/>
  <c r="T150" i="19"/>
  <c r="T164" i="19" s="1"/>
  <c r="R163" i="19"/>
  <c r="S163" i="19"/>
  <c r="S161" i="19"/>
  <c r="T47" i="19"/>
  <c r="U32" i="19"/>
  <c r="U25" i="19"/>
  <c r="U27" i="19" s="1"/>
  <c r="S164" i="19"/>
  <c r="K28" i="8"/>
  <c r="W10" i="19"/>
  <c r="V21" i="19"/>
  <c r="V43" i="19"/>
  <c r="R161" i="19"/>
  <c r="X40" i="19"/>
  <c r="X41" i="19" s="1"/>
  <c r="O170" i="19" l="1"/>
  <c r="O174" i="19" s="1"/>
  <c r="AP137" i="19"/>
  <c r="AO137" i="19"/>
  <c r="AQ137" i="19"/>
  <c r="L34" i="8"/>
  <c r="X16" i="19"/>
  <c r="X20" i="19" s="1"/>
  <c r="X35" i="19" s="1"/>
  <c r="AG34" i="19"/>
  <c r="AG149" i="19"/>
  <c r="I45" i="8"/>
  <c r="AH14" i="19"/>
  <c r="AH23" i="19" s="1"/>
  <c r="R168" i="19"/>
  <c r="S168" i="19"/>
  <c r="I43" i="8"/>
  <c r="AH12" i="19"/>
  <c r="AH22" i="19" s="1"/>
  <c r="AH33" i="19" s="1"/>
  <c r="T166" i="19"/>
  <c r="U167" i="19"/>
  <c r="U151" i="19"/>
  <c r="U154" i="19"/>
  <c r="U158" i="19"/>
  <c r="U156" i="19"/>
  <c r="U159" i="19"/>
  <c r="U152" i="19"/>
  <c r="U157" i="19"/>
  <c r="U148" i="19"/>
  <c r="U155" i="19"/>
  <c r="U153" i="19"/>
  <c r="T163" i="19"/>
  <c r="V32" i="19"/>
  <c r="V36" i="19" s="1"/>
  <c r="V47" i="19" s="1"/>
  <c r="V25" i="19"/>
  <c r="V27" i="19" s="1"/>
  <c r="T161" i="19"/>
  <c r="U36" i="19"/>
  <c r="W21" i="19"/>
  <c r="W43" i="19"/>
  <c r="X10" i="19"/>
  <c r="L28" i="8"/>
  <c r="T165" i="19"/>
  <c r="Y40" i="19"/>
  <c r="Y41" i="19" s="1"/>
  <c r="R169" i="19" l="1"/>
  <c r="R171" i="19"/>
  <c r="G170" i="19"/>
  <c r="G174" i="19" s="1"/>
  <c r="S169" i="19"/>
  <c r="S171" i="19"/>
  <c r="J170" i="19"/>
  <c r="F170" i="19"/>
  <c r="H170" i="19"/>
  <c r="D170" i="19"/>
  <c r="N170" i="19"/>
  <c r="N174" i="19" s="1"/>
  <c r="C5" i="21"/>
  <c r="C170" i="19"/>
  <c r="I170" i="19"/>
  <c r="E170" i="19"/>
  <c r="K170" i="19"/>
  <c r="M170" i="19"/>
  <c r="L170" i="19"/>
  <c r="AR137" i="19"/>
  <c r="AS137" i="19"/>
  <c r="M34" i="8"/>
  <c r="Y16" i="19"/>
  <c r="Y20" i="19" s="1"/>
  <c r="Y35" i="19" s="1"/>
  <c r="AH34" i="19"/>
  <c r="AH149" i="19"/>
  <c r="J45" i="8"/>
  <c r="AI14" i="19"/>
  <c r="AI23" i="19" s="1"/>
  <c r="J43" i="8"/>
  <c r="AI12" i="19"/>
  <c r="AI22" i="19" s="1"/>
  <c r="AI33" i="19" s="1"/>
  <c r="M28" i="8"/>
  <c r="Y10" i="19"/>
  <c r="V150" i="19"/>
  <c r="V164" i="19" s="1"/>
  <c r="T168" i="19"/>
  <c r="V167" i="19"/>
  <c r="V158" i="19"/>
  <c r="V156" i="19"/>
  <c r="V148" i="19"/>
  <c r="V154" i="19"/>
  <c r="V155" i="19"/>
  <c r="V153" i="19"/>
  <c r="V151" i="19"/>
  <c r="V152" i="19"/>
  <c r="V159" i="19"/>
  <c r="V157" i="19"/>
  <c r="W32" i="19"/>
  <c r="W36" i="19" s="1"/>
  <c r="W47" i="19" s="1"/>
  <c r="W25" i="19"/>
  <c r="W27" i="19" s="1"/>
  <c r="X21" i="19"/>
  <c r="X43" i="19"/>
  <c r="U150" i="19"/>
  <c r="U166" i="19" s="1"/>
  <c r="U47" i="19"/>
  <c r="Z40" i="19"/>
  <c r="Z41" i="19" s="1"/>
  <c r="G172" i="19" l="1"/>
  <c r="G173" i="19" s="1"/>
  <c r="T169" i="19"/>
  <c r="T171" i="19"/>
  <c r="E174" i="19"/>
  <c r="E172" i="19"/>
  <c r="E173" i="19" s="1"/>
  <c r="J174" i="19"/>
  <c r="J172" i="19"/>
  <c r="J173" i="19" s="1"/>
  <c r="K174" i="19"/>
  <c r="K172" i="19"/>
  <c r="K173" i="19" s="1"/>
  <c r="C174" i="19"/>
  <c r="C172" i="19"/>
  <c r="F174" i="19"/>
  <c r="F172" i="19"/>
  <c r="F173" i="19" s="1"/>
  <c r="I174" i="19"/>
  <c r="I172" i="19"/>
  <c r="I173" i="19" s="1"/>
  <c r="N172" i="19"/>
  <c r="N173" i="19" s="1"/>
  <c r="L174" i="19"/>
  <c r="L172" i="19"/>
  <c r="L173" i="19" s="1"/>
  <c r="D174" i="19"/>
  <c r="D172" i="19"/>
  <c r="D173" i="19" s="1"/>
  <c r="M174" i="19"/>
  <c r="M172" i="19"/>
  <c r="M173" i="19" s="1"/>
  <c r="H174" i="19"/>
  <c r="H172" i="19"/>
  <c r="H173" i="19" s="1"/>
  <c r="AT137" i="19"/>
  <c r="AU137" i="19"/>
  <c r="N34" i="8"/>
  <c r="Z16" i="19"/>
  <c r="Z20" i="19" s="1"/>
  <c r="Z35" i="19" s="1"/>
  <c r="AI34" i="19"/>
  <c r="AI149" i="19"/>
  <c r="K45" i="8"/>
  <c r="AJ14" i="19"/>
  <c r="AJ23" i="19" s="1"/>
  <c r="K43" i="8"/>
  <c r="AJ12" i="19"/>
  <c r="AJ22" i="19" s="1"/>
  <c r="AJ33" i="19" s="1"/>
  <c r="V165" i="19"/>
  <c r="V163" i="19"/>
  <c r="U163" i="19"/>
  <c r="U161" i="19"/>
  <c r="W167" i="19"/>
  <c r="W158" i="19"/>
  <c r="W148" i="19"/>
  <c r="W159" i="19"/>
  <c r="W155" i="19"/>
  <c r="W151" i="19"/>
  <c r="W152" i="19"/>
  <c r="W154" i="19"/>
  <c r="W156" i="19"/>
  <c r="W157" i="19"/>
  <c r="W153" i="19"/>
  <c r="W150" i="19"/>
  <c r="W164" i="19" s="1"/>
  <c r="V161" i="19"/>
  <c r="U164" i="19"/>
  <c r="V166" i="19"/>
  <c r="U165" i="19"/>
  <c r="Y21" i="19"/>
  <c r="Y43" i="19"/>
  <c r="X32" i="19"/>
  <c r="X36" i="19" s="1"/>
  <c r="X25" i="19"/>
  <c r="X27" i="19" s="1"/>
  <c r="Z10" i="19"/>
  <c r="N28" i="8"/>
  <c r="AA40" i="19"/>
  <c r="AA41" i="19" s="1"/>
  <c r="AB41" i="19" s="1"/>
  <c r="C6" i="21" l="1"/>
  <c r="C7" i="21" s="1"/>
  <c r="O172" i="19"/>
  <c r="C10" i="21" s="1"/>
  <c r="C12" i="21" s="1"/>
  <c r="C13" i="21" s="1"/>
  <c r="C173" i="19"/>
  <c r="AV137" i="19"/>
  <c r="AW137" i="19"/>
  <c r="AA16" i="19"/>
  <c r="AB16" i="19" s="1"/>
  <c r="C47" i="8"/>
  <c r="AJ34" i="19"/>
  <c r="AJ149" i="19"/>
  <c r="U168" i="19"/>
  <c r="L45" i="8"/>
  <c r="AK14" i="19"/>
  <c r="AK23" i="19" s="1"/>
  <c r="V168" i="19"/>
  <c r="L43" i="8"/>
  <c r="AK12" i="19"/>
  <c r="AK22" i="19" s="1"/>
  <c r="AK33" i="19" s="1"/>
  <c r="W166" i="19"/>
  <c r="X150" i="19"/>
  <c r="X166" i="19" s="1"/>
  <c r="W165" i="19"/>
  <c r="Y32" i="19"/>
  <c r="Y36" i="19" s="1"/>
  <c r="Y25" i="19"/>
  <c r="Y27" i="19" s="1"/>
  <c r="L35" i="8"/>
  <c r="AA10" i="19"/>
  <c r="C41" i="8"/>
  <c r="W161" i="19"/>
  <c r="Z21" i="19"/>
  <c r="Z43" i="19"/>
  <c r="X167" i="19"/>
  <c r="X158" i="19"/>
  <c r="X153" i="19"/>
  <c r="X156" i="19"/>
  <c r="X148" i="19"/>
  <c r="X154" i="19"/>
  <c r="X157" i="19"/>
  <c r="X152" i="19"/>
  <c r="X155" i="19"/>
  <c r="X159" i="19"/>
  <c r="X151" i="19"/>
  <c r="W163" i="19"/>
  <c r="X47" i="19"/>
  <c r="AC40" i="19"/>
  <c r="AC41" i="19" s="1"/>
  <c r="C8" i="21" l="1"/>
  <c r="C9" i="21" s="1"/>
  <c r="U169" i="19"/>
  <c r="U171" i="19"/>
  <c r="V169" i="19"/>
  <c r="V171" i="19"/>
  <c r="C11" i="21"/>
  <c r="AZ137" i="19"/>
  <c r="AX137" i="19"/>
  <c r="AY137" i="19"/>
  <c r="AA20" i="19"/>
  <c r="D47" i="8"/>
  <c r="AC16" i="19"/>
  <c r="AC20" i="19" s="1"/>
  <c r="AK34" i="19"/>
  <c r="AK149" i="19"/>
  <c r="M45" i="8"/>
  <c r="AL14" i="19"/>
  <c r="AL23" i="19" s="1"/>
  <c r="M43" i="8"/>
  <c r="AL12" i="19"/>
  <c r="AL22" i="19" s="1"/>
  <c r="AL33" i="19" s="1"/>
  <c r="X165" i="19"/>
  <c r="Y150" i="19"/>
  <c r="Y165" i="19" s="1"/>
  <c r="Z32" i="19"/>
  <c r="Z36" i="19" s="1"/>
  <c r="Z25" i="19"/>
  <c r="Z27" i="19" s="1"/>
  <c r="Y47" i="19"/>
  <c r="X163" i="19"/>
  <c r="X161" i="19"/>
  <c r="AC10" i="19"/>
  <c r="D41" i="8"/>
  <c r="W168" i="19"/>
  <c r="AA21" i="19"/>
  <c r="AB10" i="19"/>
  <c r="AA43" i="19"/>
  <c r="X164" i="19"/>
  <c r="Y167" i="19"/>
  <c r="Y156" i="19"/>
  <c r="Y148" i="19"/>
  <c r="Y154" i="19"/>
  <c r="Y157" i="19"/>
  <c r="Y155" i="19"/>
  <c r="Y152" i="19"/>
  <c r="Y159" i="19"/>
  <c r="Y151" i="19"/>
  <c r="Y158" i="19"/>
  <c r="Y153" i="19"/>
  <c r="L36" i="8"/>
  <c r="F55" i="16"/>
  <c r="AD40" i="19"/>
  <c r="AD41" i="19" s="1"/>
  <c r="W169" i="19" l="1"/>
  <c r="W171" i="19"/>
  <c r="BA137" i="19"/>
  <c r="BB137" i="19" s="1"/>
  <c r="BB116" i="19"/>
  <c r="AA35" i="19"/>
  <c r="AB35" i="19" s="1"/>
  <c r="AB20" i="19"/>
  <c r="AC35" i="19"/>
  <c r="E47" i="8"/>
  <c r="AD16" i="19"/>
  <c r="AD20" i="19" s="1"/>
  <c r="AD35" i="19" s="1"/>
  <c r="AL34" i="19"/>
  <c r="AL149" i="19"/>
  <c r="N45" i="8"/>
  <c r="AM14" i="19"/>
  <c r="AM23" i="19" s="1"/>
  <c r="Y163" i="19"/>
  <c r="N43" i="8"/>
  <c r="AM12" i="19"/>
  <c r="AM22" i="19" s="1"/>
  <c r="AM33" i="19" s="1"/>
  <c r="Y164" i="19"/>
  <c r="Y166" i="19"/>
  <c r="F56" i="16"/>
  <c r="F59" i="16"/>
  <c r="AA32" i="19"/>
  <c r="AB21" i="19"/>
  <c r="AA25" i="19"/>
  <c r="AA27" i="19" s="1"/>
  <c r="Z167" i="19"/>
  <c r="Z158" i="19"/>
  <c r="Z152" i="19"/>
  <c r="Z156" i="19"/>
  <c r="Z159" i="19"/>
  <c r="Z154" i="19"/>
  <c r="Z157" i="19"/>
  <c r="Z155" i="19"/>
  <c r="Z151" i="19"/>
  <c r="Z153" i="19"/>
  <c r="Z148" i="19"/>
  <c r="Y161" i="19"/>
  <c r="AD10" i="19"/>
  <c r="E41" i="8"/>
  <c r="Z150" i="19"/>
  <c r="AC21" i="19"/>
  <c r="AC32" i="19" s="1"/>
  <c r="AC43" i="19"/>
  <c r="X168" i="19"/>
  <c r="AB43" i="19"/>
  <c r="Z47" i="19"/>
  <c r="AE40" i="19"/>
  <c r="AE41" i="19" s="1"/>
  <c r="X169" i="19" l="1"/>
  <c r="X171" i="19"/>
  <c r="BD137" i="19"/>
  <c r="BC137" i="19"/>
  <c r="F47" i="8"/>
  <c r="AE16" i="19"/>
  <c r="AE20" i="19" s="1"/>
  <c r="AE35" i="19" s="1"/>
  <c r="AM34" i="19"/>
  <c r="AM149" i="19"/>
  <c r="AN14" i="19"/>
  <c r="AO14" i="19" s="1"/>
  <c r="C58" i="8"/>
  <c r="Y168" i="19"/>
  <c r="C56" i="8"/>
  <c r="AN12" i="19"/>
  <c r="AO12" i="19" s="1"/>
  <c r="Z165" i="19"/>
  <c r="Z164" i="19"/>
  <c r="Z166" i="19"/>
  <c r="AB25" i="19"/>
  <c r="AA148" i="19"/>
  <c r="AA155" i="19"/>
  <c r="AB155" i="19" s="1"/>
  <c r="AA153" i="19"/>
  <c r="AB153" i="19" s="1"/>
  <c r="AA151" i="19"/>
  <c r="AB151" i="19" s="1"/>
  <c r="AA154" i="19"/>
  <c r="AB154" i="19" s="1"/>
  <c r="AA158" i="19"/>
  <c r="AB158" i="19" s="1"/>
  <c r="AA159" i="19"/>
  <c r="AB159" i="19" s="1"/>
  <c r="AA157" i="19"/>
  <c r="AB157" i="19" s="1"/>
  <c r="AA156" i="19"/>
  <c r="AB156" i="19" s="1"/>
  <c r="AA152" i="19"/>
  <c r="AB152" i="19" s="1"/>
  <c r="AA167" i="19"/>
  <c r="AB167" i="19" s="1"/>
  <c r="AB27" i="19"/>
  <c r="F41" i="8"/>
  <c r="AE10" i="19"/>
  <c r="AB32" i="19"/>
  <c r="AA36" i="19"/>
  <c r="AD21" i="19"/>
  <c r="AD43" i="19"/>
  <c r="AC25" i="19"/>
  <c r="AC27" i="19" s="1"/>
  <c r="F60" i="16"/>
  <c r="F57" i="16"/>
  <c r="F61" i="16" s="1"/>
  <c r="Z163" i="19"/>
  <c r="Z161" i="19"/>
  <c r="AF40" i="19"/>
  <c r="AF41" i="19" s="1"/>
  <c r="Y169" i="19" l="1"/>
  <c r="Y171" i="19"/>
  <c r="BE137" i="19"/>
  <c r="BF137" i="19"/>
  <c r="G47" i="8"/>
  <c r="AF16" i="19"/>
  <c r="AF20" i="19" s="1"/>
  <c r="D58" i="8"/>
  <c r="AP14" i="19"/>
  <c r="AP23" i="19" s="1"/>
  <c r="AN23" i="19"/>
  <c r="AN22" i="19"/>
  <c r="AP12" i="19"/>
  <c r="AP22" i="19" s="1"/>
  <c r="D56" i="8"/>
  <c r="AB36" i="19"/>
  <c r="AA150" i="19"/>
  <c r="AA164" i="19" s="1"/>
  <c r="AB164" i="19" s="1"/>
  <c r="AA47" i="19"/>
  <c r="AB148" i="19"/>
  <c r="AC151" i="19"/>
  <c r="AC159" i="19"/>
  <c r="AC157" i="19"/>
  <c r="AC155" i="19"/>
  <c r="AC153" i="19"/>
  <c r="AC152" i="19"/>
  <c r="AC154" i="19"/>
  <c r="AC167" i="19"/>
  <c r="AC158" i="19"/>
  <c r="AC148" i="19"/>
  <c r="AC156" i="19"/>
  <c r="AE21" i="19"/>
  <c r="AE43" i="19"/>
  <c r="AC36" i="19"/>
  <c r="G41" i="8"/>
  <c r="AF10" i="19"/>
  <c r="AD32" i="19"/>
  <c r="AD36" i="19" s="1"/>
  <c r="AD25" i="19"/>
  <c r="AD27" i="19" s="1"/>
  <c r="Z168" i="19"/>
  <c r="AG40" i="19"/>
  <c r="AG41" i="19" s="1"/>
  <c r="Z169" i="19" l="1"/>
  <c r="Z171" i="19"/>
  <c r="AB47" i="19"/>
  <c r="D4" i="21" s="1"/>
  <c r="AA166" i="19"/>
  <c r="AB166" i="19" s="1"/>
  <c r="BH137" i="19"/>
  <c r="BG137" i="19"/>
  <c r="H47" i="8"/>
  <c r="AG16" i="19"/>
  <c r="AG20" i="19" s="1"/>
  <c r="AG35" i="19" s="1"/>
  <c r="AF35" i="19"/>
  <c r="AN34" i="19"/>
  <c r="AO34" i="19" s="1"/>
  <c r="AN149" i="19"/>
  <c r="AO149" i="19" s="1"/>
  <c r="AO23" i="19"/>
  <c r="AP34" i="19"/>
  <c r="AP149" i="19"/>
  <c r="E58" i="8"/>
  <c r="AQ14" i="19"/>
  <c r="AQ23" i="19" s="1"/>
  <c r="AA163" i="19"/>
  <c r="AB163" i="19" s="1"/>
  <c r="E56" i="8"/>
  <c r="AQ12" i="19"/>
  <c r="AQ22" i="19" s="1"/>
  <c r="AQ33" i="19" s="1"/>
  <c r="AP33" i="19"/>
  <c r="AA161" i="19"/>
  <c r="AB161" i="19" s="1"/>
  <c r="AN33" i="19"/>
  <c r="AO33" i="19" s="1"/>
  <c r="AO22" i="19"/>
  <c r="H41" i="8"/>
  <c r="AG10" i="19"/>
  <c r="AC150" i="19"/>
  <c r="AC164" i="19" s="1"/>
  <c r="AC47" i="19"/>
  <c r="AD167" i="19"/>
  <c r="AD157" i="19"/>
  <c r="AD148" i="19"/>
  <c r="AD155" i="19"/>
  <c r="AD156" i="19"/>
  <c r="AD151" i="19"/>
  <c r="AD158" i="19"/>
  <c r="AD154" i="19"/>
  <c r="AD159" i="19"/>
  <c r="AD152" i="19"/>
  <c r="AD153" i="19"/>
  <c r="AD150" i="19"/>
  <c r="AD164" i="19" s="1"/>
  <c r="AE32" i="19"/>
  <c r="AE25" i="19"/>
  <c r="AE27" i="19" s="1"/>
  <c r="AD47" i="19"/>
  <c r="AA165" i="19"/>
  <c r="AB165" i="19" s="1"/>
  <c r="AB150" i="19"/>
  <c r="AF21" i="19"/>
  <c r="AF43" i="19"/>
  <c r="AH40" i="19"/>
  <c r="AH41" i="19" s="1"/>
  <c r="AC161" i="19" l="1"/>
  <c r="AC163" i="19"/>
  <c r="BI137" i="19"/>
  <c r="BJ137" i="19"/>
  <c r="I47" i="8"/>
  <c r="AH16" i="19"/>
  <c r="AH20" i="19" s="1"/>
  <c r="AQ34" i="19"/>
  <c r="AQ149" i="19"/>
  <c r="F58" i="8"/>
  <c r="AR14" i="19"/>
  <c r="AR23" i="19" s="1"/>
  <c r="AC166" i="19"/>
  <c r="F56" i="8"/>
  <c r="AR12" i="19"/>
  <c r="AR22" i="19" s="1"/>
  <c r="AC165" i="19"/>
  <c r="AD161" i="19"/>
  <c r="AE167" i="19"/>
  <c r="AE155" i="19"/>
  <c r="AE153" i="19"/>
  <c r="AE152" i="19"/>
  <c r="AE158" i="19"/>
  <c r="AE151" i="19"/>
  <c r="AE156" i="19"/>
  <c r="AE148" i="19"/>
  <c r="AE154" i="19"/>
  <c r="AE157" i="19"/>
  <c r="AE159" i="19"/>
  <c r="AF32" i="19"/>
  <c r="AF36" i="19" s="1"/>
  <c r="AF25" i="19"/>
  <c r="AF27" i="19" s="1"/>
  <c r="AE36" i="19"/>
  <c r="AA168" i="19"/>
  <c r="AA171" i="19" s="1"/>
  <c r="AD166" i="19"/>
  <c r="AD163" i="19"/>
  <c r="AG21" i="19"/>
  <c r="AG43" i="19"/>
  <c r="AD165" i="19"/>
  <c r="AH10" i="19"/>
  <c r="I41" i="8"/>
  <c r="AI40" i="19"/>
  <c r="AI41" i="19" s="1"/>
  <c r="BN137" i="19" l="1"/>
  <c r="BL137" i="19"/>
  <c r="BM137" i="19"/>
  <c r="BK137" i="19"/>
  <c r="AH35" i="19"/>
  <c r="J47" i="8"/>
  <c r="AI16" i="19"/>
  <c r="AI20" i="19" s="1"/>
  <c r="AI35" i="19" s="1"/>
  <c r="AR34" i="19"/>
  <c r="AR149" i="19"/>
  <c r="G58" i="8"/>
  <c r="AS14" i="19"/>
  <c r="AS23" i="19" s="1"/>
  <c r="AC168" i="19"/>
  <c r="AR33" i="19"/>
  <c r="G56" i="8"/>
  <c r="AS12" i="19"/>
  <c r="AS22" i="19" s="1"/>
  <c r="AS33" i="19" s="1"/>
  <c r="AE150" i="19"/>
  <c r="AE165" i="19" s="1"/>
  <c r="AE47" i="19"/>
  <c r="AG32" i="19"/>
  <c r="AG25" i="19"/>
  <c r="AG27" i="19" s="1"/>
  <c r="AF155" i="19"/>
  <c r="AF148" i="19"/>
  <c r="AF152" i="19"/>
  <c r="AF156" i="19"/>
  <c r="AF167" i="19"/>
  <c r="AF154" i="19"/>
  <c r="AF153" i="19"/>
  <c r="AF159" i="19"/>
  <c r="AF151" i="19"/>
  <c r="AF158" i="19"/>
  <c r="AF157" i="19"/>
  <c r="AF150" i="19"/>
  <c r="AF163" i="19" s="1"/>
  <c r="AD168" i="19"/>
  <c r="AD171" i="19" s="1"/>
  <c r="J41" i="8"/>
  <c r="AI10" i="19"/>
  <c r="AF47" i="19"/>
  <c r="AH21" i="19"/>
  <c r="AH43" i="19"/>
  <c r="AB168" i="19"/>
  <c r="AB171" i="19" s="1"/>
  <c r="AA169" i="19"/>
  <c r="AJ40" i="19"/>
  <c r="AJ41" i="19" s="1"/>
  <c r="AC169" i="19" l="1"/>
  <c r="AC171" i="19"/>
  <c r="AD169" i="19"/>
  <c r="AB169" i="19"/>
  <c r="BO137" i="19"/>
  <c r="BO116" i="19"/>
  <c r="K47" i="8"/>
  <c r="AJ16" i="19"/>
  <c r="AJ20" i="19" s="1"/>
  <c r="AJ35" i="19" s="1"/>
  <c r="AS34" i="19"/>
  <c r="AS149" i="19"/>
  <c r="H58" i="8"/>
  <c r="AT14" i="19"/>
  <c r="AT23" i="19" s="1"/>
  <c r="H56" i="8"/>
  <c r="AT12" i="19"/>
  <c r="AT22" i="19" s="1"/>
  <c r="AT33" i="19" s="1"/>
  <c r="AE161" i="19"/>
  <c r="AE164" i="19"/>
  <c r="AE166" i="19"/>
  <c r="AF164" i="19"/>
  <c r="AE163" i="19"/>
  <c r="AF166" i="19"/>
  <c r="AF165" i="19"/>
  <c r="AG167" i="19"/>
  <c r="AG159" i="19"/>
  <c r="AG157" i="19"/>
  <c r="AG151" i="19"/>
  <c r="AG158" i="19"/>
  <c r="AG152" i="19"/>
  <c r="AG153" i="19"/>
  <c r="AG155" i="19"/>
  <c r="AG148" i="19"/>
  <c r="AG156" i="19"/>
  <c r="AG154" i="19"/>
  <c r="AH32" i="19"/>
  <c r="AH36" i="19" s="1"/>
  <c r="AH47" i="19" s="1"/>
  <c r="AH25" i="19"/>
  <c r="AH27" i="19" s="1"/>
  <c r="AG36" i="19"/>
  <c r="AJ10" i="19"/>
  <c r="K41" i="8"/>
  <c r="AI21" i="19"/>
  <c r="AI43" i="19"/>
  <c r="AF161" i="19"/>
  <c r="AK40" i="19"/>
  <c r="AK41" i="19" s="1"/>
  <c r="AB170" i="19" l="1"/>
  <c r="D5" i="21" s="1"/>
  <c r="AE168" i="19"/>
  <c r="AE171" i="19" s="1"/>
  <c r="L47" i="8"/>
  <c r="AK16" i="19"/>
  <c r="AK20" i="19" s="1"/>
  <c r="AK35" i="19" s="1"/>
  <c r="AT34" i="19"/>
  <c r="AT149" i="19"/>
  <c r="I58" i="8"/>
  <c r="AU14" i="19"/>
  <c r="AU23" i="19" s="1"/>
  <c r="I56" i="8"/>
  <c r="AU12" i="19"/>
  <c r="AU22" i="19" s="1"/>
  <c r="AU33" i="19" s="1"/>
  <c r="AF168" i="19"/>
  <c r="AI32" i="19"/>
  <c r="AI25" i="19"/>
  <c r="AI27" i="19" s="1"/>
  <c r="L41" i="8"/>
  <c r="AK10" i="19"/>
  <c r="AG150" i="19"/>
  <c r="AG166" i="19" s="1"/>
  <c r="AG47" i="19"/>
  <c r="AH150" i="19"/>
  <c r="AH166" i="19" s="1"/>
  <c r="AH167" i="19"/>
  <c r="AH153" i="19"/>
  <c r="AH151" i="19"/>
  <c r="AH157" i="19"/>
  <c r="AH155" i="19"/>
  <c r="AH158" i="19"/>
  <c r="AH159" i="19"/>
  <c r="AH156" i="19"/>
  <c r="AH148" i="19"/>
  <c r="AH152" i="19"/>
  <c r="AH154" i="19"/>
  <c r="AJ21" i="19"/>
  <c r="AJ43" i="19"/>
  <c r="AL40" i="19"/>
  <c r="AL41" i="19" s="1"/>
  <c r="R170" i="19" l="1"/>
  <c r="R174" i="19" s="1"/>
  <c r="S170" i="19"/>
  <c r="S174" i="19" s="1"/>
  <c r="Q170" i="19"/>
  <c r="Q174" i="19" s="1"/>
  <c r="Y170" i="19"/>
  <c r="P170" i="19"/>
  <c r="V170" i="19"/>
  <c r="T170" i="19"/>
  <c r="Z170" i="19"/>
  <c r="Z174" i="19" s="1"/>
  <c r="W170" i="19"/>
  <c r="W174" i="19" s="1"/>
  <c r="U170" i="19"/>
  <c r="U172" i="19" s="1"/>
  <c r="U173" i="19" s="1"/>
  <c r="AF169" i="19"/>
  <c r="AF171" i="19"/>
  <c r="X170" i="19"/>
  <c r="X174" i="19" s="1"/>
  <c r="AA170" i="19"/>
  <c r="AA172" i="19" s="1"/>
  <c r="AA173" i="19" s="1"/>
  <c r="AB174" i="19"/>
  <c r="S172" i="19"/>
  <c r="S173" i="19" s="1"/>
  <c r="U174" i="19"/>
  <c r="T174" i="19"/>
  <c r="T172" i="19"/>
  <c r="T173" i="19" s="1"/>
  <c r="Z172" i="19"/>
  <c r="Z173" i="19" s="1"/>
  <c r="V174" i="19"/>
  <c r="V172" i="19"/>
  <c r="V173" i="19" s="1"/>
  <c r="Y174" i="19"/>
  <c r="Y172" i="19"/>
  <c r="Y173" i="19" s="1"/>
  <c r="AE169" i="19"/>
  <c r="P174" i="19"/>
  <c r="P172" i="19"/>
  <c r="M47" i="8"/>
  <c r="AL16" i="19"/>
  <c r="AL20" i="19" s="1"/>
  <c r="AL35" i="19" s="1"/>
  <c r="AU34" i="19"/>
  <c r="AU149" i="19"/>
  <c r="J58" i="8"/>
  <c r="AV14" i="19"/>
  <c r="AV23" i="19" s="1"/>
  <c r="J56" i="8"/>
  <c r="AV12" i="19"/>
  <c r="AV22" i="19" s="1"/>
  <c r="AV33" i="19" s="1"/>
  <c r="AH165" i="19"/>
  <c r="AG164" i="19"/>
  <c r="AH164" i="19"/>
  <c r="AH163" i="19"/>
  <c r="AK21" i="19"/>
  <c r="AK43" i="19"/>
  <c r="M41" i="8"/>
  <c r="AL10" i="19"/>
  <c r="AI167" i="19"/>
  <c r="AI156" i="19"/>
  <c r="AI148" i="19"/>
  <c r="AI155" i="19"/>
  <c r="AI152" i="19"/>
  <c r="AI159" i="19"/>
  <c r="AI154" i="19"/>
  <c r="AI158" i="19"/>
  <c r="AI157" i="19"/>
  <c r="AI153" i="19"/>
  <c r="AI151" i="19"/>
  <c r="AJ32" i="19"/>
  <c r="AJ36" i="19" s="1"/>
  <c r="AJ25" i="19"/>
  <c r="AJ27" i="19" s="1"/>
  <c r="AG165" i="19"/>
  <c r="AI36" i="19"/>
  <c r="AH161" i="19"/>
  <c r="AG163" i="19"/>
  <c r="AG161" i="19"/>
  <c r="AM40" i="19"/>
  <c r="AM41" i="19" s="1"/>
  <c r="R172" i="19" l="1"/>
  <c r="R173" i="19" s="1"/>
  <c r="Q172" i="19"/>
  <c r="Q173" i="19" s="1"/>
  <c r="W172" i="19"/>
  <c r="W173" i="19" s="1"/>
  <c r="X172" i="19"/>
  <c r="X173" i="19" s="1"/>
  <c r="AA174" i="19"/>
  <c r="D6" i="21" s="1"/>
  <c r="D8" i="21" s="1"/>
  <c r="D9" i="21" s="1"/>
  <c r="P173" i="19"/>
  <c r="N47" i="8"/>
  <c r="AM16" i="19"/>
  <c r="AM20" i="19" s="1"/>
  <c r="AM35" i="19" s="1"/>
  <c r="AV34" i="19"/>
  <c r="AV149" i="19"/>
  <c r="K58" i="8"/>
  <c r="AW14" i="19"/>
  <c r="AW23" i="19" s="1"/>
  <c r="K56" i="8"/>
  <c r="AW12" i="19"/>
  <c r="AW22" i="19" s="1"/>
  <c r="AW33" i="19" s="1"/>
  <c r="AH168" i="19"/>
  <c r="AG168" i="19"/>
  <c r="AI150" i="19"/>
  <c r="AI166" i="19" s="1"/>
  <c r="AI47" i="19"/>
  <c r="AJ150" i="19"/>
  <c r="AJ166" i="19" s="1"/>
  <c r="AL21" i="19"/>
  <c r="AL43" i="19"/>
  <c r="AJ47" i="19"/>
  <c r="N41" i="8"/>
  <c r="AM10" i="19"/>
  <c r="AK32" i="19"/>
  <c r="AK36" i="19" s="1"/>
  <c r="AK25" i="19"/>
  <c r="AK27" i="19" s="1"/>
  <c r="AJ167" i="19"/>
  <c r="AJ153" i="19"/>
  <c r="AJ156" i="19"/>
  <c r="AJ158" i="19"/>
  <c r="AJ151" i="19"/>
  <c r="AJ148" i="19"/>
  <c r="AJ155" i="19"/>
  <c r="AJ154" i="19"/>
  <c r="AJ152" i="19"/>
  <c r="AJ157" i="19"/>
  <c r="AJ159" i="19"/>
  <c r="AN40" i="19"/>
  <c r="AN41" i="19" s="1"/>
  <c r="AO41" i="19" s="1"/>
  <c r="AB172" i="19" l="1"/>
  <c r="D10" i="21" s="1"/>
  <c r="D12" i="21" s="1"/>
  <c r="D13" i="21" s="1"/>
  <c r="AH169" i="19"/>
  <c r="AH171" i="19"/>
  <c r="AG169" i="19"/>
  <c r="AG171" i="19"/>
  <c r="D7" i="21"/>
  <c r="AI161" i="19"/>
  <c r="AN16" i="19"/>
  <c r="AO16" i="19" s="1"/>
  <c r="C60" i="8"/>
  <c r="AW34" i="19"/>
  <c r="AW149" i="19"/>
  <c r="L58" i="8"/>
  <c r="AX14" i="19"/>
  <c r="AX23" i="19" s="1"/>
  <c r="AI164" i="19"/>
  <c r="L56" i="8"/>
  <c r="AX12" i="19"/>
  <c r="AX22" i="19" s="1"/>
  <c r="AX33" i="19" s="1"/>
  <c r="AI163" i="19"/>
  <c r="AI165" i="19"/>
  <c r="AJ164" i="19"/>
  <c r="AM21" i="19"/>
  <c r="AM43" i="19"/>
  <c r="AJ163" i="19"/>
  <c r="C54" i="8"/>
  <c r="L48" i="8"/>
  <c r="AN10" i="19"/>
  <c r="AK167" i="19"/>
  <c r="AK151" i="19"/>
  <c r="AK148" i="19"/>
  <c r="AK158" i="19"/>
  <c r="AK156" i="19"/>
  <c r="AK153" i="19"/>
  <c r="AK152" i="19"/>
  <c r="AK157" i="19"/>
  <c r="AK159" i="19"/>
  <c r="AK154" i="19"/>
  <c r="AK155" i="19"/>
  <c r="AK150" i="19"/>
  <c r="AK163" i="19" s="1"/>
  <c r="AL32" i="19"/>
  <c r="AL36" i="19" s="1"/>
  <c r="AL25" i="19"/>
  <c r="AL27" i="19" s="1"/>
  <c r="AJ161" i="19"/>
  <c r="AK47" i="19"/>
  <c r="AJ165" i="19"/>
  <c r="AP40" i="19"/>
  <c r="AP41" i="19" s="1"/>
  <c r="D11" i="21" l="1"/>
  <c r="AP16" i="19"/>
  <c r="AP20" i="19" s="1"/>
  <c r="D60" i="8"/>
  <c r="AN20" i="19"/>
  <c r="AX34" i="19"/>
  <c r="AX149" i="19"/>
  <c r="M58" i="8"/>
  <c r="AY14" i="19"/>
  <c r="AY23" i="19" s="1"/>
  <c r="AI168" i="19"/>
  <c r="AK164" i="19"/>
  <c r="M56" i="8"/>
  <c r="AY12" i="19"/>
  <c r="AY22" i="19" s="1"/>
  <c r="AY33" i="19" s="1"/>
  <c r="AK165" i="19"/>
  <c r="AK166" i="19"/>
  <c r="AL150" i="19"/>
  <c r="AL166" i="19" s="1"/>
  <c r="AN21" i="19"/>
  <c r="AO10" i="19"/>
  <c r="AN43" i="19"/>
  <c r="L49" i="8"/>
  <c r="G55" i="16"/>
  <c r="AP10" i="19"/>
  <c r="D54" i="8"/>
  <c r="AJ168" i="19"/>
  <c r="AL167" i="19"/>
  <c r="AL156" i="19"/>
  <c r="AL157" i="19"/>
  <c r="AL154" i="19"/>
  <c r="AL152" i="19"/>
  <c r="AL148" i="19"/>
  <c r="AL151" i="19"/>
  <c r="AL159" i="19"/>
  <c r="AL155" i="19"/>
  <c r="AL153" i="19"/>
  <c r="AL158" i="19"/>
  <c r="AL47" i="19"/>
  <c r="AK161" i="19"/>
  <c r="AM32" i="19"/>
  <c r="AM36" i="19" s="1"/>
  <c r="AM25" i="19"/>
  <c r="AM27" i="19" s="1"/>
  <c r="AQ40" i="19"/>
  <c r="AQ41" i="19" s="1"/>
  <c r="AJ169" i="19" l="1"/>
  <c r="AJ171" i="19"/>
  <c r="AI169" i="19"/>
  <c r="AI171" i="19"/>
  <c r="AN35" i="19"/>
  <c r="AO35" i="19" s="1"/>
  <c r="AO20" i="19"/>
  <c r="E60" i="8"/>
  <c r="AQ16" i="19"/>
  <c r="AQ20" i="19" s="1"/>
  <c r="AQ35" i="19" s="1"/>
  <c r="AP35" i="19"/>
  <c r="AY34" i="19"/>
  <c r="AY149" i="19"/>
  <c r="N58" i="8"/>
  <c r="AZ14" i="19"/>
  <c r="AZ23" i="19" s="1"/>
  <c r="AK168" i="19"/>
  <c r="AL163" i="19"/>
  <c r="N56" i="8"/>
  <c r="AZ12" i="19"/>
  <c r="AZ22" i="19" s="1"/>
  <c r="AZ33" i="19" s="1"/>
  <c r="AL164" i="19"/>
  <c r="AL165" i="19"/>
  <c r="AO43" i="19"/>
  <c r="AN32" i="19"/>
  <c r="AO21" i="19"/>
  <c r="AN25" i="19"/>
  <c r="AN27" i="19" s="1"/>
  <c r="AO27" i="19" s="1"/>
  <c r="AM150" i="19"/>
  <c r="AM163" i="19" s="1"/>
  <c r="AM167" i="19"/>
  <c r="AM154" i="19"/>
  <c r="AM157" i="19"/>
  <c r="AM153" i="19"/>
  <c r="AM152" i="19"/>
  <c r="AM151" i="19"/>
  <c r="AM159" i="19"/>
  <c r="AM155" i="19"/>
  <c r="AM158" i="19"/>
  <c r="AM156" i="19"/>
  <c r="AM148" i="19"/>
  <c r="AL161" i="19"/>
  <c r="E54" i="8"/>
  <c r="AQ10" i="19"/>
  <c r="AM47" i="19"/>
  <c r="AP21" i="19"/>
  <c r="AP32" i="19" s="1"/>
  <c r="AP43" i="19"/>
  <c r="G56" i="16"/>
  <c r="G59" i="16"/>
  <c r="AR40" i="19"/>
  <c r="AR41" i="19" s="1"/>
  <c r="AK169" i="19" l="1"/>
  <c r="AK171" i="19"/>
  <c r="F60" i="8"/>
  <c r="AR16" i="19"/>
  <c r="AR20" i="19" s="1"/>
  <c r="AR35" i="19" s="1"/>
  <c r="AZ34" i="19"/>
  <c r="AZ149" i="19"/>
  <c r="C71" i="8"/>
  <c r="BA14" i="19"/>
  <c r="BB14" i="19" s="1"/>
  <c r="AL168" i="19"/>
  <c r="BA12" i="19"/>
  <c r="BB12" i="19" s="1"/>
  <c r="C69" i="8"/>
  <c r="AM166" i="19"/>
  <c r="AR10" i="19"/>
  <c r="F54" i="8"/>
  <c r="AM165" i="19"/>
  <c r="AM161" i="19"/>
  <c r="AN158" i="19"/>
  <c r="AO158" i="19" s="1"/>
  <c r="AN159" i="19"/>
  <c r="AO159" i="19" s="1"/>
  <c r="AN154" i="19"/>
  <c r="AO154" i="19" s="1"/>
  <c r="AN148" i="19"/>
  <c r="AN152" i="19"/>
  <c r="AO152" i="19" s="1"/>
  <c r="AN157" i="19"/>
  <c r="AO157" i="19" s="1"/>
  <c r="AN155" i="19"/>
  <c r="AO155" i="19" s="1"/>
  <c r="AN153" i="19"/>
  <c r="AO153" i="19" s="1"/>
  <c r="AN151" i="19"/>
  <c r="AO151" i="19" s="1"/>
  <c r="AN156" i="19"/>
  <c r="AO156" i="19" s="1"/>
  <c r="AN167" i="19"/>
  <c r="AO167" i="19" s="1"/>
  <c r="AQ21" i="19"/>
  <c r="AQ43" i="19"/>
  <c r="G60" i="16"/>
  <c r="G57" i="16"/>
  <c r="G61" i="16" s="1"/>
  <c r="AP25" i="19"/>
  <c r="AP27" i="19" s="1"/>
  <c r="AN36" i="19"/>
  <c r="AO32" i="19"/>
  <c r="AO25" i="19"/>
  <c r="AM164" i="19"/>
  <c r="AS40" i="19"/>
  <c r="AS41" i="19" s="1"/>
  <c r="AL169" i="19" l="1"/>
  <c r="AL171" i="19"/>
  <c r="G60" i="8"/>
  <c r="AS16" i="19"/>
  <c r="AS20" i="19" s="1"/>
  <c r="AS35" i="19" s="1"/>
  <c r="BA23" i="19"/>
  <c r="D71" i="8"/>
  <c r="BC14" i="19"/>
  <c r="BC23" i="19" s="1"/>
  <c r="BC12" i="19"/>
  <c r="BC22" i="19" s="1"/>
  <c r="D69" i="8"/>
  <c r="BA22" i="19"/>
  <c r="AQ32" i="19"/>
  <c r="AQ36" i="19" s="1"/>
  <c r="AQ25" i="19"/>
  <c r="AQ27" i="19" s="1"/>
  <c r="AO36" i="19"/>
  <c r="AN150" i="19"/>
  <c r="AN164" i="19" s="1"/>
  <c r="AO164" i="19" s="1"/>
  <c r="AN47" i="19"/>
  <c r="AS10" i="19"/>
  <c r="G54" i="8"/>
  <c r="AP36" i="19"/>
  <c r="AP159" i="19"/>
  <c r="AP148" i="19"/>
  <c r="AP151" i="19"/>
  <c r="AP157" i="19"/>
  <c r="AP156" i="19"/>
  <c r="AP154" i="19"/>
  <c r="AP167" i="19"/>
  <c r="AP155" i="19"/>
  <c r="AP152" i="19"/>
  <c r="AP153" i="19"/>
  <c r="AP158" i="19"/>
  <c r="AO148" i="19"/>
  <c r="AR21" i="19"/>
  <c r="AR43" i="19"/>
  <c r="AM168" i="19"/>
  <c r="AT40" i="19"/>
  <c r="AT41" i="19" s="1"/>
  <c r="AM169" i="19" l="1"/>
  <c r="AM171" i="19"/>
  <c r="AO47" i="19"/>
  <c r="E4" i="21" s="1"/>
  <c r="H60" i="8"/>
  <c r="AT16" i="19"/>
  <c r="AT20" i="19" s="1"/>
  <c r="BC34" i="19"/>
  <c r="BC149" i="19"/>
  <c r="E71" i="8"/>
  <c r="BD14" i="19"/>
  <c r="BD23" i="19" s="1"/>
  <c r="BA34" i="19"/>
  <c r="BB34" i="19" s="1"/>
  <c r="BA149" i="19"/>
  <c r="BB149" i="19" s="1"/>
  <c r="BB23" i="19"/>
  <c r="BA33" i="19"/>
  <c r="BB33" i="19" s="1"/>
  <c r="BB22" i="19"/>
  <c r="AN161" i="19"/>
  <c r="AO161" i="19" s="1"/>
  <c r="E69" i="8"/>
  <c r="BD12" i="19"/>
  <c r="BD22" i="19" s="1"/>
  <c r="BD33" i="19" s="1"/>
  <c r="BC33" i="19"/>
  <c r="AP150" i="19"/>
  <c r="AP166" i="19" s="1"/>
  <c r="AP47" i="19"/>
  <c r="AN166" i="19"/>
  <c r="AO166" i="19" s="1"/>
  <c r="AO150" i="19"/>
  <c r="H54" i="8"/>
  <c r="AT10" i="19"/>
  <c r="AQ167" i="19"/>
  <c r="AQ158" i="19"/>
  <c r="AQ151" i="19"/>
  <c r="AQ148" i="19"/>
  <c r="AQ156" i="19"/>
  <c r="AQ152" i="19"/>
  <c r="AQ154" i="19"/>
  <c r="AQ159" i="19"/>
  <c r="AQ153" i="19"/>
  <c r="AQ157" i="19"/>
  <c r="AQ155" i="19"/>
  <c r="AR32" i="19"/>
  <c r="AR25" i="19"/>
  <c r="AR27" i="19" s="1"/>
  <c r="AS21" i="19"/>
  <c r="AS43" i="19"/>
  <c r="AQ150" i="19"/>
  <c r="AQ165" i="19" s="1"/>
  <c r="AN163" i="19"/>
  <c r="AQ47" i="19"/>
  <c r="AN165" i="19"/>
  <c r="AO165" i="19" s="1"/>
  <c r="AU40" i="19"/>
  <c r="AU41" i="19" s="1"/>
  <c r="AT35" i="19" l="1"/>
  <c r="I60" i="8"/>
  <c r="AU16" i="19"/>
  <c r="AU20" i="19" s="1"/>
  <c r="AU35" i="19" s="1"/>
  <c r="BD34" i="19"/>
  <c r="BD149" i="19"/>
  <c r="F71" i="8"/>
  <c r="BE14" i="19"/>
  <c r="BE23" i="19" s="1"/>
  <c r="F69" i="8"/>
  <c r="BE12" i="19"/>
  <c r="BE22" i="19" s="1"/>
  <c r="BE33" i="19" s="1"/>
  <c r="AQ166" i="19"/>
  <c r="AP161" i="19"/>
  <c r="AP163" i="19"/>
  <c r="AQ164" i="19"/>
  <c r="AP164" i="19"/>
  <c r="AP165" i="19"/>
  <c r="AQ163" i="19"/>
  <c r="AT21" i="19"/>
  <c r="AT43" i="19"/>
  <c r="AU10" i="19"/>
  <c r="I54" i="8"/>
  <c r="AS32" i="19"/>
  <c r="AS36" i="19" s="1"/>
  <c r="AS25" i="19"/>
  <c r="AS27" i="19" s="1"/>
  <c r="AR157" i="19"/>
  <c r="AR155" i="19"/>
  <c r="AR153" i="19"/>
  <c r="AR159" i="19"/>
  <c r="AR148" i="19"/>
  <c r="AR156" i="19"/>
  <c r="AR154" i="19"/>
  <c r="AR152" i="19"/>
  <c r="AR151" i="19"/>
  <c r="AR167" i="19"/>
  <c r="AR158" i="19"/>
  <c r="AO163" i="19"/>
  <c r="AN168" i="19"/>
  <c r="AN171" i="19" s="1"/>
  <c r="AR36" i="19"/>
  <c r="AQ161" i="19"/>
  <c r="AV40" i="19"/>
  <c r="AV41" i="19" s="1"/>
  <c r="J60" i="8" l="1"/>
  <c r="AV16" i="19"/>
  <c r="AV20" i="19" s="1"/>
  <c r="AV35" i="19" s="1"/>
  <c r="BE34" i="19"/>
  <c r="BE149" i="19"/>
  <c r="G71" i="8"/>
  <c r="BF14" i="19"/>
  <c r="BF23" i="19" s="1"/>
  <c r="G69" i="8"/>
  <c r="BF12" i="19"/>
  <c r="BF22" i="19" s="1"/>
  <c r="BF33" i="19" s="1"/>
  <c r="AQ168" i="19"/>
  <c r="AP168" i="19"/>
  <c r="AS150" i="19"/>
  <c r="AS165" i="19" s="1"/>
  <c r="AV10" i="19"/>
  <c r="J54" i="8"/>
  <c r="AU21" i="19"/>
  <c r="AU43" i="19"/>
  <c r="AS167" i="19"/>
  <c r="AS154" i="19"/>
  <c r="AS159" i="19"/>
  <c r="AS152" i="19"/>
  <c r="AS157" i="19"/>
  <c r="AS158" i="19"/>
  <c r="AS148" i="19"/>
  <c r="AS151" i="19"/>
  <c r="AS153" i="19"/>
  <c r="AS155" i="19"/>
  <c r="AS156" i="19"/>
  <c r="AS47" i="19"/>
  <c r="AR150" i="19"/>
  <c r="AR166" i="19" s="1"/>
  <c r="AR47" i="19"/>
  <c r="AT32" i="19"/>
  <c r="AT36" i="19" s="1"/>
  <c r="AT47" i="19" s="1"/>
  <c r="AT25" i="19"/>
  <c r="AT27" i="19" s="1"/>
  <c r="AO168" i="19"/>
  <c r="AO171" i="19" s="1"/>
  <c r="AN169" i="19"/>
  <c r="AW40" i="19"/>
  <c r="AW41" i="19" s="1"/>
  <c r="AP169" i="19" l="1"/>
  <c r="AP171" i="19"/>
  <c r="AQ169" i="19"/>
  <c r="AQ171" i="19"/>
  <c r="AO169" i="19"/>
  <c r="AS163" i="19"/>
  <c r="K60" i="8"/>
  <c r="AW16" i="19"/>
  <c r="AW20" i="19" s="1"/>
  <c r="AW35" i="19" s="1"/>
  <c r="BF34" i="19"/>
  <c r="BF149" i="19"/>
  <c r="H71" i="8"/>
  <c r="BG14" i="19"/>
  <c r="BG23" i="19" s="1"/>
  <c r="AS166" i="19"/>
  <c r="AS164" i="19"/>
  <c r="H69" i="8"/>
  <c r="BG12" i="19"/>
  <c r="BG22" i="19" s="1"/>
  <c r="AS161" i="19"/>
  <c r="AU32" i="19"/>
  <c r="AU36" i="19" s="1"/>
  <c r="AU47" i="19" s="1"/>
  <c r="AU25" i="19"/>
  <c r="AU27" i="19" s="1"/>
  <c r="AW10" i="19"/>
  <c r="K54" i="8"/>
  <c r="AR161" i="19"/>
  <c r="AV21" i="19"/>
  <c r="AV43" i="19"/>
  <c r="AR163" i="19"/>
  <c r="AT150" i="19"/>
  <c r="AT164" i="19" s="1"/>
  <c r="AR164" i="19"/>
  <c r="AR165" i="19"/>
  <c r="AT155" i="19"/>
  <c r="AT148" i="19"/>
  <c r="AT159" i="19"/>
  <c r="AT153" i="19"/>
  <c r="AT158" i="19"/>
  <c r="AT156" i="19"/>
  <c r="AT154" i="19"/>
  <c r="AT157" i="19"/>
  <c r="AT152" i="19"/>
  <c r="AT151" i="19"/>
  <c r="AT167" i="19"/>
  <c r="AX40" i="19"/>
  <c r="AX41" i="19" s="1"/>
  <c r="AO170" i="19" l="1"/>
  <c r="E5" i="21" s="1"/>
  <c r="AS168" i="19"/>
  <c r="L60" i="8"/>
  <c r="AX16" i="19"/>
  <c r="AX20" i="19" s="1"/>
  <c r="AX35" i="19" s="1"/>
  <c r="BG34" i="19"/>
  <c r="BG149" i="19"/>
  <c r="I71" i="8"/>
  <c r="BH14" i="19"/>
  <c r="BH23" i="19" s="1"/>
  <c r="BG33" i="19"/>
  <c r="I69" i="8"/>
  <c r="BH12" i="19"/>
  <c r="BH22" i="19" s="1"/>
  <c r="BH33" i="19" s="1"/>
  <c r="AT163" i="19"/>
  <c r="AX10" i="19"/>
  <c r="L54" i="8"/>
  <c r="AW21" i="19"/>
  <c r="AW43" i="19"/>
  <c r="AT166" i="19"/>
  <c r="AV32" i="19"/>
  <c r="AV25" i="19"/>
  <c r="AV27" i="19" s="1"/>
  <c r="AU167" i="19"/>
  <c r="AU156" i="19"/>
  <c r="AU154" i="19"/>
  <c r="AU153" i="19"/>
  <c r="AU151" i="19"/>
  <c r="AU155" i="19"/>
  <c r="AU158" i="19"/>
  <c r="AU159" i="19"/>
  <c r="AU152" i="19"/>
  <c r="AU148" i="19"/>
  <c r="AU157" i="19"/>
  <c r="AR168" i="19"/>
  <c r="AT161" i="19"/>
  <c r="AT165" i="19"/>
  <c r="AU150" i="19"/>
  <c r="AU166" i="19" s="1"/>
  <c r="AY40" i="19"/>
  <c r="AY41" i="19" s="1"/>
  <c r="AE170" i="19" l="1"/>
  <c r="AE174" i="19" s="1"/>
  <c r="AK170" i="19"/>
  <c r="AK174" i="19" s="1"/>
  <c r="AJ170" i="19"/>
  <c r="AJ174" i="19" s="1"/>
  <c r="AF170" i="19"/>
  <c r="AF174" i="19" s="1"/>
  <c r="AC170" i="19"/>
  <c r="AC174" i="19" s="1"/>
  <c r="AI170" i="19"/>
  <c r="AI174" i="19" s="1"/>
  <c r="AM170" i="19"/>
  <c r="AM172" i="19" s="1"/>
  <c r="AM173" i="19" s="1"/>
  <c r="AL170" i="19"/>
  <c r="AL174" i="19" s="1"/>
  <c r="AR169" i="19"/>
  <c r="AR171" i="19"/>
  <c r="AS169" i="19"/>
  <c r="AS171" i="19"/>
  <c r="AH170" i="19"/>
  <c r="AH172" i="19" s="1"/>
  <c r="AH173" i="19" s="1"/>
  <c r="AG170" i="19"/>
  <c r="AG172" i="19" s="1"/>
  <c r="AG173" i="19" s="1"/>
  <c r="AD170" i="19"/>
  <c r="AD174" i="19" s="1"/>
  <c r="AN170" i="19"/>
  <c r="AN172" i="19" s="1"/>
  <c r="AN173" i="19" s="1"/>
  <c r="AO174" i="19"/>
  <c r="AK172" i="19"/>
  <c r="AK173" i="19" s="1"/>
  <c r="M60" i="8"/>
  <c r="AY16" i="19"/>
  <c r="AY20" i="19" s="1"/>
  <c r="AY35" i="19" s="1"/>
  <c r="AT168" i="19"/>
  <c r="BH34" i="19"/>
  <c r="BH149" i="19"/>
  <c r="J71" i="8"/>
  <c r="BI14" i="19"/>
  <c r="BI23" i="19" s="1"/>
  <c r="J69" i="8"/>
  <c r="BI12" i="19"/>
  <c r="BI22" i="19" s="1"/>
  <c r="BI33" i="19" s="1"/>
  <c r="AU165" i="19"/>
  <c r="AU164" i="19"/>
  <c r="AU163" i="19"/>
  <c r="AW32" i="19"/>
  <c r="AW36" i="19" s="1"/>
  <c r="AW25" i="19"/>
  <c r="AW27" i="19" s="1"/>
  <c r="AU161" i="19"/>
  <c r="AY10" i="19"/>
  <c r="M54" i="8"/>
  <c r="AV167" i="19"/>
  <c r="AV153" i="19"/>
  <c r="AV159" i="19"/>
  <c r="AV158" i="19"/>
  <c r="AV151" i="19"/>
  <c r="AV154" i="19"/>
  <c r="AV152" i="19"/>
  <c r="AV156" i="19"/>
  <c r="AV148" i="19"/>
  <c r="AV157" i="19"/>
  <c r="AV155" i="19"/>
  <c r="AX21" i="19"/>
  <c r="AX43" i="19"/>
  <c r="AV36" i="19"/>
  <c r="AZ40" i="19"/>
  <c r="AZ41" i="19" s="1"/>
  <c r="AE172" i="19" l="1"/>
  <c r="AE173" i="19" s="1"/>
  <c r="AH174" i="19"/>
  <c r="AM174" i="19"/>
  <c r="AJ172" i="19"/>
  <c r="AJ173" i="19" s="1"/>
  <c r="AF172" i="19"/>
  <c r="AF173" i="19" s="1"/>
  <c r="AD172" i="19"/>
  <c r="AD173" i="19" s="1"/>
  <c r="AL172" i="19"/>
  <c r="AL173" i="19" s="1"/>
  <c r="AN174" i="19"/>
  <c r="AC172" i="19"/>
  <c r="AC173" i="19" s="1"/>
  <c r="AI172" i="19"/>
  <c r="AI173" i="19" s="1"/>
  <c r="AG174" i="19"/>
  <c r="E6" i="21" s="1"/>
  <c r="E8" i="21" s="1"/>
  <c r="E9" i="21" s="1"/>
  <c r="AT169" i="19"/>
  <c r="AT171" i="19"/>
  <c r="N60" i="8"/>
  <c r="AZ16" i="19"/>
  <c r="AZ20" i="19" s="1"/>
  <c r="AZ35" i="19" s="1"/>
  <c r="BI34" i="19"/>
  <c r="BI149" i="19"/>
  <c r="K71" i="8"/>
  <c r="BJ14" i="19"/>
  <c r="BJ23" i="19" s="1"/>
  <c r="K69" i="8"/>
  <c r="BJ12" i="19"/>
  <c r="BJ22" i="19" s="1"/>
  <c r="BJ33" i="19" s="1"/>
  <c r="AU168" i="19"/>
  <c r="N54" i="8"/>
  <c r="AZ10" i="19"/>
  <c r="AY21" i="19"/>
  <c r="AY43" i="19"/>
  <c r="AV150" i="19"/>
  <c r="AV166" i="19" s="1"/>
  <c r="AV47" i="19"/>
  <c r="AW167" i="19"/>
  <c r="AW158" i="19"/>
  <c r="AW157" i="19"/>
  <c r="AW155" i="19"/>
  <c r="AW152" i="19"/>
  <c r="AW159" i="19"/>
  <c r="AW156" i="19"/>
  <c r="AW154" i="19"/>
  <c r="AW151" i="19"/>
  <c r="AW148" i="19"/>
  <c r="AW153" i="19"/>
  <c r="AX32" i="19"/>
  <c r="AX36" i="19" s="1"/>
  <c r="AX25" i="19"/>
  <c r="AX27" i="19" s="1"/>
  <c r="AW150" i="19"/>
  <c r="AW163" i="19" s="1"/>
  <c r="AW47" i="19"/>
  <c r="BA40" i="19"/>
  <c r="BA41" i="19" s="1"/>
  <c r="BB41" i="19" s="1"/>
  <c r="AO172" i="19" l="1"/>
  <c r="E10" i="21" s="1"/>
  <c r="E11" i="21" s="1"/>
  <c r="AU169" i="19"/>
  <c r="AU171" i="19"/>
  <c r="E7" i="21"/>
  <c r="E12" i="21"/>
  <c r="E13" i="21" s="1"/>
  <c r="BA16" i="19"/>
  <c r="BB16" i="19" s="1"/>
  <c r="C73" i="8"/>
  <c r="L71" i="8"/>
  <c r="BK14" i="19"/>
  <c r="BK23" i="19" s="1"/>
  <c r="BJ34" i="19"/>
  <c r="BJ149" i="19"/>
  <c r="L69" i="8"/>
  <c r="BK12" i="19"/>
  <c r="BK22" i="19" s="1"/>
  <c r="BK33" i="19" s="1"/>
  <c r="AW164" i="19"/>
  <c r="AV165" i="19"/>
  <c r="AX150" i="19"/>
  <c r="AX163" i="19" s="1"/>
  <c r="AV163" i="19"/>
  <c r="AX167" i="19"/>
  <c r="AX155" i="19"/>
  <c r="AX154" i="19"/>
  <c r="AX153" i="19"/>
  <c r="AX159" i="19"/>
  <c r="AX157" i="19"/>
  <c r="AX158" i="19"/>
  <c r="AX151" i="19"/>
  <c r="AX156" i="19"/>
  <c r="AX148" i="19"/>
  <c r="AX152" i="19"/>
  <c r="AY32" i="19"/>
  <c r="AY36" i="19" s="1"/>
  <c r="AY25" i="19"/>
  <c r="AY27" i="19" s="1"/>
  <c r="AX47" i="19"/>
  <c r="AZ21" i="19"/>
  <c r="AZ43" i="19"/>
  <c r="AW161" i="19"/>
  <c r="AW165" i="19"/>
  <c r="L61" i="8"/>
  <c r="C67" i="8"/>
  <c r="BA10" i="19"/>
  <c r="AW166" i="19"/>
  <c r="AV164" i="19"/>
  <c r="AV161" i="19"/>
  <c r="BC40" i="19"/>
  <c r="BC41" i="19" s="1"/>
  <c r="D73" i="8" l="1"/>
  <c r="BC16" i="19"/>
  <c r="BC20" i="19" s="1"/>
  <c r="BA20" i="19"/>
  <c r="BK34" i="19"/>
  <c r="BK149" i="19"/>
  <c r="M71" i="8"/>
  <c r="BL14" i="19"/>
  <c r="BL23" i="19" s="1"/>
  <c r="M69" i="8"/>
  <c r="BL12" i="19"/>
  <c r="BL22" i="19" s="1"/>
  <c r="BL33" i="19" s="1"/>
  <c r="AX165" i="19"/>
  <c r="AX166" i="19"/>
  <c r="AX164" i="19"/>
  <c r="AW168" i="19"/>
  <c r="AX161" i="19"/>
  <c r="AV168" i="19"/>
  <c r="BA21" i="19"/>
  <c r="BB10" i="19"/>
  <c r="BA43" i="19"/>
  <c r="AY167" i="19"/>
  <c r="AY157" i="19"/>
  <c r="AY155" i="19"/>
  <c r="AY156" i="19"/>
  <c r="AY153" i="19"/>
  <c r="AY158" i="19"/>
  <c r="AY154" i="19"/>
  <c r="AY148" i="19"/>
  <c r="AY152" i="19"/>
  <c r="AY151" i="19"/>
  <c r="AY159" i="19"/>
  <c r="BC10" i="19"/>
  <c r="D67" i="8"/>
  <c r="AY150" i="19"/>
  <c r="AY163" i="19" s="1"/>
  <c r="H55" i="16"/>
  <c r="L62" i="8"/>
  <c r="AZ32" i="19"/>
  <c r="AZ36" i="19" s="1"/>
  <c r="AZ25" i="19"/>
  <c r="AY47" i="19"/>
  <c r="BD40" i="19"/>
  <c r="BD41" i="19" s="1"/>
  <c r="AV169" i="19" l="1"/>
  <c r="AV171" i="19"/>
  <c r="AW169" i="19"/>
  <c r="AW171" i="19"/>
  <c r="BA35" i="19"/>
  <c r="BB35" i="19" s="1"/>
  <c r="BB20" i="19"/>
  <c r="BC35" i="19"/>
  <c r="E73" i="8"/>
  <c r="BD16" i="19"/>
  <c r="BD20" i="19" s="1"/>
  <c r="BD35" i="19" s="1"/>
  <c r="BL34" i="19"/>
  <c r="BL149" i="19"/>
  <c r="N71" i="8"/>
  <c r="BN14" i="19" s="1"/>
  <c r="BO14" i="19" s="1"/>
  <c r="BM14" i="19"/>
  <c r="BM23" i="19" s="1"/>
  <c r="AX168" i="19"/>
  <c r="N69" i="8"/>
  <c r="BN12" i="19" s="1"/>
  <c r="BO12" i="19" s="1"/>
  <c r="BM12" i="19"/>
  <c r="BM22" i="19" s="1"/>
  <c r="BM33" i="19" s="1"/>
  <c r="AY164" i="19"/>
  <c r="AY166" i="19"/>
  <c r="AY165" i="19"/>
  <c r="BB43" i="19"/>
  <c r="AZ27" i="19"/>
  <c r="BA32" i="19"/>
  <c r="BB21" i="19"/>
  <c r="BA25" i="19"/>
  <c r="BA27" i="19" s="1"/>
  <c r="AZ150" i="19"/>
  <c r="AZ165" i="19" s="1"/>
  <c r="BD10" i="19"/>
  <c r="E67" i="8"/>
  <c r="AY161" i="19"/>
  <c r="BC21" i="19"/>
  <c r="BC32" i="19" s="1"/>
  <c r="BC43" i="19"/>
  <c r="H59" i="16"/>
  <c r="H56" i="16"/>
  <c r="AZ47" i="19"/>
  <c r="BE40" i="19"/>
  <c r="BE41" i="19" s="1"/>
  <c r="AX169" i="19" l="1"/>
  <c r="AX171" i="19"/>
  <c r="F73" i="8"/>
  <c r="BE16" i="19"/>
  <c r="BE20" i="19" s="1"/>
  <c r="BE35" i="19" s="1"/>
  <c r="BM34" i="19"/>
  <c r="BM149" i="19"/>
  <c r="BN23" i="19"/>
  <c r="BN22" i="19"/>
  <c r="AY168" i="19"/>
  <c r="BB25" i="19"/>
  <c r="AZ166" i="19"/>
  <c r="AZ163" i="19"/>
  <c r="AZ164" i="19"/>
  <c r="BD21" i="19"/>
  <c r="BD43" i="19"/>
  <c r="H60" i="16"/>
  <c r="H57" i="16"/>
  <c r="H61" i="16" s="1"/>
  <c r="AZ167" i="19"/>
  <c r="AZ156" i="19"/>
  <c r="AZ154" i="19"/>
  <c r="AZ159" i="19"/>
  <c r="AZ157" i="19"/>
  <c r="AZ158" i="19"/>
  <c r="AZ152" i="19"/>
  <c r="AZ155" i="19"/>
  <c r="AZ148" i="19"/>
  <c r="AZ153" i="19"/>
  <c r="AZ151" i="19"/>
  <c r="BB27" i="19"/>
  <c r="BE10" i="19"/>
  <c r="F67" i="8"/>
  <c r="BC25" i="19"/>
  <c r="BC27" i="19" s="1"/>
  <c r="BA151" i="19"/>
  <c r="BA158" i="19"/>
  <c r="BA156" i="19"/>
  <c r="BA154" i="19"/>
  <c r="BA155" i="19"/>
  <c r="BA159" i="19"/>
  <c r="BA153" i="19"/>
  <c r="BA148" i="19"/>
  <c r="BA157" i="19"/>
  <c r="BA167" i="19"/>
  <c r="BA152" i="19"/>
  <c r="BB32" i="19"/>
  <c r="BA36" i="19"/>
  <c r="BF40" i="19"/>
  <c r="BF41" i="19" s="1"/>
  <c r="BB167" i="19" l="1"/>
  <c r="AY169" i="19"/>
  <c r="AY171" i="19"/>
  <c r="G73" i="8"/>
  <c r="BF16" i="19"/>
  <c r="BF20" i="19" s="1"/>
  <c r="BN34" i="19"/>
  <c r="BO34" i="19" s="1"/>
  <c r="BN149" i="19"/>
  <c r="BO149" i="19" s="1"/>
  <c r="BO23" i="19"/>
  <c r="BB154" i="19"/>
  <c r="BN33" i="19"/>
  <c r="BO33" i="19" s="1"/>
  <c r="BO22" i="19"/>
  <c r="AZ168" i="19"/>
  <c r="AZ171" i="19" s="1"/>
  <c r="BB159" i="19"/>
  <c r="BB151" i="19"/>
  <c r="BB152" i="19"/>
  <c r="BB158" i="19"/>
  <c r="BB157" i="19"/>
  <c r="BB36" i="19"/>
  <c r="BA150" i="19"/>
  <c r="BA161" i="19" s="1"/>
  <c r="BA47" i="19"/>
  <c r="BB155" i="19"/>
  <c r="AZ161" i="19"/>
  <c r="BB156" i="19"/>
  <c r="G67" i="8"/>
  <c r="BF10" i="19"/>
  <c r="BE21" i="19"/>
  <c r="BE43" i="19"/>
  <c r="BD32" i="19"/>
  <c r="BD36" i="19" s="1"/>
  <c r="BD47" i="19" s="1"/>
  <c r="BD25" i="19"/>
  <c r="BD27" i="19" s="1"/>
  <c r="BC36" i="19"/>
  <c r="BB148" i="19"/>
  <c r="BC154" i="19"/>
  <c r="BC148" i="19"/>
  <c r="BC155" i="19"/>
  <c r="BC152" i="19"/>
  <c r="BC156" i="19"/>
  <c r="BC157" i="19"/>
  <c r="BC159" i="19"/>
  <c r="BC158" i="19"/>
  <c r="BC153" i="19"/>
  <c r="BC151" i="19"/>
  <c r="BC167" i="19"/>
  <c r="BB153" i="19"/>
  <c r="BG40" i="19"/>
  <c r="BG41" i="19" s="1"/>
  <c r="BB47" i="19" l="1"/>
  <c r="F4" i="21" s="1"/>
  <c r="BF35" i="19"/>
  <c r="H73" i="8"/>
  <c r="BG16" i="19"/>
  <c r="BG20" i="19" s="1"/>
  <c r="BG35" i="19" s="1"/>
  <c r="BA163" i="19"/>
  <c r="BB163" i="19" s="1"/>
  <c r="BA165" i="19"/>
  <c r="BB165" i="19" s="1"/>
  <c r="BB161" i="19"/>
  <c r="BF21" i="19"/>
  <c r="BF43" i="19"/>
  <c r="BE32" i="19"/>
  <c r="BE36" i="19" s="1"/>
  <c r="BE47" i="19" s="1"/>
  <c r="BE25" i="19"/>
  <c r="BE27" i="19" s="1"/>
  <c r="BC150" i="19"/>
  <c r="BC161" i="19" s="1"/>
  <c r="BC47" i="19"/>
  <c r="BG10" i="19"/>
  <c r="H67" i="8"/>
  <c r="BA166" i="19"/>
  <c r="BB166" i="19" s="1"/>
  <c r="BB150" i="19"/>
  <c r="BD150" i="19"/>
  <c r="BD164" i="19" s="1"/>
  <c r="AZ169" i="19"/>
  <c r="BA164" i="19"/>
  <c r="BB164" i="19" s="1"/>
  <c r="BD167" i="19"/>
  <c r="BD153" i="19"/>
  <c r="BD151" i="19"/>
  <c r="BD152" i="19"/>
  <c r="BD156" i="19"/>
  <c r="BD154" i="19"/>
  <c r="BD158" i="19"/>
  <c r="BD155" i="19"/>
  <c r="BD159" i="19"/>
  <c r="BD157" i="19"/>
  <c r="BD148" i="19"/>
  <c r="BH40" i="19"/>
  <c r="BH41" i="19" s="1"/>
  <c r="BC166" i="19" l="1"/>
  <c r="BD166" i="19"/>
  <c r="BC163" i="19"/>
  <c r="I73" i="8"/>
  <c r="BH16" i="19"/>
  <c r="BH20" i="19" s="1"/>
  <c r="BH35" i="19" s="1"/>
  <c r="BC164" i="19"/>
  <c r="BC165" i="19"/>
  <c r="BD163" i="19"/>
  <c r="BF32" i="19"/>
  <c r="BF25" i="19"/>
  <c r="BF27" i="19" s="1"/>
  <c r="BD165" i="19"/>
  <c r="BA168" i="19"/>
  <c r="BA171" i="19" s="1"/>
  <c r="I67" i="8"/>
  <c r="BH10" i="19"/>
  <c r="BE167" i="19"/>
  <c r="BE148" i="19"/>
  <c r="BE155" i="19"/>
  <c r="BE151" i="19"/>
  <c r="BE154" i="19"/>
  <c r="BE153" i="19"/>
  <c r="BE158" i="19"/>
  <c r="BE156" i="19"/>
  <c r="BE159" i="19"/>
  <c r="BE152" i="19"/>
  <c r="BE157" i="19"/>
  <c r="BD161" i="19"/>
  <c r="BG21" i="19"/>
  <c r="BG43" i="19"/>
  <c r="BE150" i="19"/>
  <c r="BE163" i="19" s="1"/>
  <c r="BI40" i="19"/>
  <c r="BI41" i="19" s="1"/>
  <c r="BC168" i="19" l="1"/>
  <c r="BC171" i="19" s="1"/>
  <c r="J73" i="8"/>
  <c r="BI16" i="19"/>
  <c r="BI20" i="19" s="1"/>
  <c r="BD168" i="19"/>
  <c r="BD171" i="19" s="1"/>
  <c r="BE164" i="19"/>
  <c r="BE165" i="19"/>
  <c r="BE166" i="19"/>
  <c r="BG32" i="19"/>
  <c r="BG36" i="19" s="1"/>
  <c r="BG47" i="19" s="1"/>
  <c r="BG25" i="19"/>
  <c r="BG27" i="19" s="1"/>
  <c r="BB168" i="19"/>
  <c r="BB171" i="19" s="1"/>
  <c r="BA169" i="19"/>
  <c r="BE161" i="19"/>
  <c r="BF156" i="19"/>
  <c r="BF152" i="19"/>
  <c r="BF167" i="19"/>
  <c r="BF153" i="19"/>
  <c r="BF154" i="19"/>
  <c r="BF151" i="19"/>
  <c r="BF148" i="19"/>
  <c r="BF158" i="19"/>
  <c r="BF155" i="19"/>
  <c r="BF157" i="19"/>
  <c r="BF159" i="19"/>
  <c r="BH21" i="19"/>
  <c r="BH43" i="19"/>
  <c r="BF36" i="19"/>
  <c r="J67" i="8"/>
  <c r="BI10" i="19"/>
  <c r="BJ40" i="19"/>
  <c r="BJ41" i="19" s="1"/>
  <c r="BC169" i="19" l="1"/>
  <c r="BD169" i="19"/>
  <c r="BE168" i="19"/>
  <c r="BB169" i="19"/>
  <c r="BI35" i="19"/>
  <c r="K73" i="8"/>
  <c r="BJ16" i="19"/>
  <c r="BJ20" i="19" s="1"/>
  <c r="BJ35" i="19" s="1"/>
  <c r="BJ10" i="19"/>
  <c r="K67" i="8"/>
  <c r="BG167" i="19"/>
  <c r="BG155" i="19"/>
  <c r="BG148" i="19"/>
  <c r="BG158" i="19"/>
  <c r="BG157" i="19"/>
  <c r="BG152" i="19"/>
  <c r="BG156" i="19"/>
  <c r="BG154" i="19"/>
  <c r="BG153" i="19"/>
  <c r="BG159" i="19"/>
  <c r="BG151" i="19"/>
  <c r="BH32" i="19"/>
  <c r="BH25" i="19"/>
  <c r="BH27" i="19" s="1"/>
  <c r="BG150" i="19"/>
  <c r="BG166" i="19" s="1"/>
  <c r="BF150" i="19"/>
  <c r="BF165" i="19" s="1"/>
  <c r="BF47" i="19"/>
  <c r="BI21" i="19"/>
  <c r="BI43" i="19"/>
  <c r="BK40" i="19"/>
  <c r="BK41" i="19" s="1"/>
  <c r="BE169" i="19" l="1"/>
  <c r="BE171" i="19"/>
  <c r="BB170" i="19"/>
  <c r="F5" i="21" s="1"/>
  <c r="L73" i="8"/>
  <c r="BK16" i="19"/>
  <c r="BK20" i="19" s="1"/>
  <c r="BK35" i="19" s="1"/>
  <c r="BF163" i="19"/>
  <c r="BG163" i="19"/>
  <c r="BF164" i="19"/>
  <c r="BF166" i="19"/>
  <c r="BI32" i="19"/>
  <c r="BI36" i="19" s="1"/>
  <c r="BI47" i="19" s="1"/>
  <c r="BI25" i="19"/>
  <c r="BI27" i="19" s="1"/>
  <c r="BH159" i="19"/>
  <c r="BH157" i="19"/>
  <c r="BH148" i="19"/>
  <c r="BH167" i="19"/>
  <c r="BH154" i="19"/>
  <c r="BH151" i="19"/>
  <c r="BH153" i="19"/>
  <c r="BH156" i="19"/>
  <c r="BH152" i="19"/>
  <c r="BH158" i="19"/>
  <c r="BH155" i="19"/>
  <c r="BF161" i="19"/>
  <c r="BG164" i="19"/>
  <c r="BG161" i="19"/>
  <c r="L67" i="8"/>
  <c r="BK10" i="19"/>
  <c r="BH36" i="19"/>
  <c r="BG165" i="19"/>
  <c r="BJ21" i="19"/>
  <c r="BJ43" i="19"/>
  <c r="BL40" i="19"/>
  <c r="BL41" i="19" s="1"/>
  <c r="AP170" i="19" l="1"/>
  <c r="AS170" i="19"/>
  <c r="AT170" i="19"/>
  <c r="AT174" i="19" s="1"/>
  <c r="BB174" i="19"/>
  <c r="BA170" i="19"/>
  <c r="BA174" i="19" s="1"/>
  <c r="AV170" i="19"/>
  <c r="AV174" i="19" s="1"/>
  <c r="AX170" i="19"/>
  <c r="AX174" i="19" s="1"/>
  <c r="AQ170" i="19"/>
  <c r="AQ172" i="19" s="1"/>
  <c r="AQ173" i="19" s="1"/>
  <c r="AY170" i="19"/>
  <c r="AY174" i="19" s="1"/>
  <c r="AZ170" i="19"/>
  <c r="AZ172" i="19" s="1"/>
  <c r="AZ173" i="19" s="1"/>
  <c r="AR170" i="19"/>
  <c r="AR174" i="19" s="1"/>
  <c r="AW170" i="19"/>
  <c r="AW174" i="19" s="1"/>
  <c r="AU170" i="19"/>
  <c r="AU174" i="19" s="1"/>
  <c r="AP174" i="19"/>
  <c r="AP172" i="19"/>
  <c r="AZ174" i="19"/>
  <c r="AS174" i="19"/>
  <c r="AS172" i="19"/>
  <c r="AS173" i="19" s="1"/>
  <c r="BF168" i="19"/>
  <c r="M73" i="8"/>
  <c r="BL16" i="19"/>
  <c r="BL20" i="19" s="1"/>
  <c r="BL35" i="19" s="1"/>
  <c r="BG168" i="19"/>
  <c r="BK21" i="19"/>
  <c r="BK43" i="19"/>
  <c r="M67" i="8"/>
  <c r="BL10" i="19"/>
  <c r="BH150" i="19"/>
  <c r="BH166" i="19" s="1"/>
  <c r="BH47" i="19"/>
  <c r="BJ32" i="19"/>
  <c r="BJ25" i="19"/>
  <c r="BJ27" i="19" s="1"/>
  <c r="BI167" i="19"/>
  <c r="BI152" i="19"/>
  <c r="BI158" i="19"/>
  <c r="BI148" i="19"/>
  <c r="BI157" i="19"/>
  <c r="BI153" i="19"/>
  <c r="BI159" i="19"/>
  <c r="BI154" i="19"/>
  <c r="BI155" i="19"/>
  <c r="BI156" i="19"/>
  <c r="BI151" i="19"/>
  <c r="BI150" i="19"/>
  <c r="BI166" i="19" s="1"/>
  <c r="BM40" i="19"/>
  <c r="BM41" i="19" s="1"/>
  <c r="AV172" i="19" l="1"/>
  <c r="AV173" i="19" s="1"/>
  <c r="AR172" i="19"/>
  <c r="AR173" i="19" s="1"/>
  <c r="AQ174" i="19"/>
  <c r="F6" i="21" s="1"/>
  <c r="F8" i="21" s="1"/>
  <c r="F9" i="21" s="1"/>
  <c r="AW172" i="19"/>
  <c r="AW173" i="19" s="1"/>
  <c r="AT172" i="19"/>
  <c r="AT173" i="19" s="1"/>
  <c r="AX172" i="19"/>
  <c r="AX173" i="19" s="1"/>
  <c r="BA172" i="19"/>
  <c r="BA173" i="19" s="1"/>
  <c r="AY172" i="19"/>
  <c r="AY173" i="19" s="1"/>
  <c r="AU172" i="19"/>
  <c r="AU173" i="19" s="1"/>
  <c r="BF169" i="19"/>
  <c r="BF171" i="19"/>
  <c r="BG169" i="19"/>
  <c r="BG171" i="19"/>
  <c r="AP173" i="19"/>
  <c r="N73" i="8"/>
  <c r="BN16" i="19" s="1"/>
  <c r="BO16" i="19" s="1"/>
  <c r="BM16" i="19"/>
  <c r="BM20" i="19" s="1"/>
  <c r="BM35" i="19" s="1"/>
  <c r="BI165" i="19"/>
  <c r="BI164" i="19"/>
  <c r="BH165" i="19"/>
  <c r="BH163" i="19"/>
  <c r="BI163" i="19"/>
  <c r="BJ36" i="19"/>
  <c r="BL21" i="19"/>
  <c r="BL43" i="19"/>
  <c r="BM10" i="19"/>
  <c r="N67" i="8"/>
  <c r="BI161" i="19"/>
  <c r="BK32" i="19"/>
  <c r="BK36" i="19" s="1"/>
  <c r="BK47" i="19" s="1"/>
  <c r="BK25" i="19"/>
  <c r="BK27" i="19" s="1"/>
  <c r="BJ158" i="19"/>
  <c r="BJ155" i="19"/>
  <c r="BJ153" i="19"/>
  <c r="BJ148" i="19"/>
  <c r="BJ151" i="19"/>
  <c r="BJ152" i="19"/>
  <c r="BJ156" i="19"/>
  <c r="BJ157" i="19"/>
  <c r="BJ154" i="19"/>
  <c r="BJ159" i="19"/>
  <c r="BJ167" i="19"/>
  <c r="BH164" i="19"/>
  <c r="BH161" i="19"/>
  <c r="BN40" i="19"/>
  <c r="BN41" i="19" s="1"/>
  <c r="BO41" i="19" s="1"/>
  <c r="BB172" i="19" l="1"/>
  <c r="F10" i="21" s="1"/>
  <c r="F12" i="21" s="1"/>
  <c r="F13" i="21" s="1"/>
  <c r="F7" i="21"/>
  <c r="BI168" i="19"/>
  <c r="BN20" i="19"/>
  <c r="BH168" i="19"/>
  <c r="L74" i="8"/>
  <c r="BN10" i="19"/>
  <c r="BM21" i="19"/>
  <c r="BM43" i="19"/>
  <c r="BK167" i="19"/>
  <c r="BK154" i="19"/>
  <c r="BK152" i="19"/>
  <c r="BK148" i="19"/>
  <c r="BK156" i="19"/>
  <c r="BK159" i="19"/>
  <c r="BK155" i="19"/>
  <c r="BK157" i="19"/>
  <c r="BK153" i="19"/>
  <c r="BK151" i="19"/>
  <c r="BK158" i="19"/>
  <c r="BL32" i="19"/>
  <c r="BL36" i="19" s="1"/>
  <c r="BL47" i="19" s="1"/>
  <c r="BL25" i="19"/>
  <c r="BL27" i="19" s="1"/>
  <c r="BK150" i="19"/>
  <c r="BK165" i="19" s="1"/>
  <c r="BJ150" i="19"/>
  <c r="BJ166" i="19" s="1"/>
  <c r="BJ47" i="19"/>
  <c r="F11" i="21" l="1"/>
  <c r="BI169" i="19"/>
  <c r="BI171" i="19"/>
  <c r="BH169" i="19"/>
  <c r="BH171" i="19"/>
  <c r="BK164" i="19"/>
  <c r="BK166" i="19"/>
  <c r="BK163" i="19"/>
  <c r="BN35" i="19"/>
  <c r="BO35" i="19" s="1"/>
  <c r="BO20" i="19"/>
  <c r="BJ165" i="19"/>
  <c r="BJ163" i="19"/>
  <c r="BM32" i="19"/>
  <c r="BM36" i="19" s="1"/>
  <c r="BM25" i="19"/>
  <c r="BJ164" i="19"/>
  <c r="BL167" i="19"/>
  <c r="BL157" i="19"/>
  <c r="BL148" i="19"/>
  <c r="BL151" i="19"/>
  <c r="BL159" i="19"/>
  <c r="BL155" i="19"/>
  <c r="BL158" i="19"/>
  <c r="BL153" i="19"/>
  <c r="BL156" i="19"/>
  <c r="BL154" i="19"/>
  <c r="BL152" i="19"/>
  <c r="BN21" i="19"/>
  <c r="BO10" i="19"/>
  <c r="BN43" i="19"/>
  <c r="BK161" i="19"/>
  <c r="L75" i="8"/>
  <c r="C5" i="24" s="1"/>
  <c r="I55" i="16"/>
  <c r="BL150" i="19"/>
  <c r="BL165" i="19" s="1"/>
  <c r="BJ161" i="19"/>
  <c r="BK168" i="19" l="1"/>
  <c r="BJ168" i="19"/>
  <c r="I56" i="16"/>
  <c r="I59" i="16"/>
  <c r="BO43" i="19"/>
  <c r="BM27" i="19"/>
  <c r="BL163" i="19"/>
  <c r="BM150" i="19"/>
  <c r="BM165" i="19" s="1"/>
  <c r="BL164" i="19"/>
  <c r="BN32" i="19"/>
  <c r="BO21" i="19"/>
  <c r="BN25" i="19"/>
  <c r="BN27" i="19" s="1"/>
  <c r="BM47" i="19"/>
  <c r="BL166" i="19"/>
  <c r="BL161" i="19"/>
  <c r="BJ169" i="19" l="1"/>
  <c r="BJ171" i="19"/>
  <c r="BK169" i="19"/>
  <c r="BK171" i="19"/>
  <c r="BL168" i="19"/>
  <c r="BN157" i="19"/>
  <c r="BN159" i="19"/>
  <c r="BN153" i="19"/>
  <c r="BN154" i="19"/>
  <c r="BN156" i="19"/>
  <c r="BN148" i="19"/>
  <c r="BN151" i="19"/>
  <c r="BN158" i="19"/>
  <c r="BN155" i="19"/>
  <c r="BN167" i="19"/>
  <c r="BN152" i="19"/>
  <c r="BO32" i="19"/>
  <c r="BN36" i="19"/>
  <c r="BO25" i="19"/>
  <c r="BM166" i="19"/>
  <c r="BM163" i="19"/>
  <c r="BM167" i="19"/>
  <c r="BM154" i="19"/>
  <c r="BM151" i="19"/>
  <c r="BM155" i="19"/>
  <c r="BM159" i="19"/>
  <c r="BM152" i="19"/>
  <c r="BM153" i="19"/>
  <c r="BM157" i="19"/>
  <c r="BM158" i="19"/>
  <c r="BM156" i="19"/>
  <c r="BM148" i="19"/>
  <c r="BO27" i="19"/>
  <c r="BM164" i="19"/>
  <c r="I60" i="16"/>
  <c r="I57" i="16"/>
  <c r="I61" i="16" s="1"/>
  <c r="BL169" i="19" l="1"/>
  <c r="BL171" i="19"/>
  <c r="BO152" i="19"/>
  <c r="BO158" i="19"/>
  <c r="BO151" i="19"/>
  <c r="BO148" i="19"/>
  <c r="BO156" i="19"/>
  <c r="BO154" i="19"/>
  <c r="BO36" i="19"/>
  <c r="BN150" i="19"/>
  <c r="BO150" i="19" s="1"/>
  <c r="BN47" i="19"/>
  <c r="BO153" i="19"/>
  <c r="BM161" i="19"/>
  <c r="BO167" i="19"/>
  <c r="BO159" i="19"/>
  <c r="BM168" i="19"/>
  <c r="BM171" i="19" s="1"/>
  <c r="BO155" i="19"/>
  <c r="BO157" i="19"/>
  <c r="BO47" i="19" l="1"/>
  <c r="G4" i="21" s="1"/>
  <c r="BN164" i="19"/>
  <c r="BO164" i="19" s="1"/>
  <c r="BM169" i="19"/>
  <c r="BN165" i="19"/>
  <c r="BO165" i="19" s="1"/>
  <c r="BN161" i="19"/>
  <c r="BN163" i="19"/>
  <c r="BN166" i="19"/>
  <c r="BO166" i="19" s="1"/>
  <c r="BN168" i="19" l="1"/>
  <c r="BO163" i="19"/>
  <c r="BO161" i="19"/>
  <c r="BO168" i="19" l="1"/>
  <c r="BO171" i="19" s="1"/>
  <c r="BN171" i="19"/>
  <c r="BN169" i="19"/>
  <c r="BO169" i="19" l="1"/>
  <c r="BO170" i="19" l="1"/>
  <c r="BO174" i="19" s="1"/>
  <c r="BD170" i="19" l="1"/>
  <c r="BC170" i="19"/>
  <c r="BN170" i="19"/>
  <c r="BH170" i="19"/>
  <c r="G5" i="21"/>
  <c r="BI170" i="19"/>
  <c r="BE170" i="19"/>
  <c r="BJ170" i="19"/>
  <c r="BF170" i="19"/>
  <c r="BL170" i="19"/>
  <c r="BM170" i="19"/>
  <c r="BK170" i="19"/>
  <c r="BG170" i="19"/>
  <c r="BM174" i="19" l="1"/>
  <c r="BM172" i="19"/>
  <c r="BM173" i="19" s="1"/>
  <c r="BN174" i="19"/>
  <c r="BN172" i="19"/>
  <c r="BN173" i="19" s="1"/>
  <c r="BJ172" i="19"/>
  <c r="BJ173" i="19" s="1"/>
  <c r="BJ174" i="19"/>
  <c r="BH174" i="19"/>
  <c r="BH172" i="19"/>
  <c r="BH173" i="19" s="1"/>
  <c r="BE172" i="19"/>
  <c r="BE173" i="19" s="1"/>
  <c r="BE174" i="19"/>
  <c r="BL174" i="19"/>
  <c r="BL172" i="19"/>
  <c r="BL173" i="19" s="1"/>
  <c r="BI174" i="19"/>
  <c r="BI172" i="19"/>
  <c r="BI173" i="19" s="1"/>
  <c r="BC174" i="19"/>
  <c r="BC172" i="19"/>
  <c r="BK172" i="19"/>
  <c r="BK173" i="19" s="1"/>
  <c r="BK174" i="19"/>
  <c r="BG172" i="19"/>
  <c r="BG173" i="19" s="1"/>
  <c r="BG174" i="19"/>
  <c r="BF174" i="19"/>
  <c r="BF172" i="19"/>
  <c r="BF173" i="19" s="1"/>
  <c r="BD174" i="19"/>
  <c r="BD172" i="19"/>
  <c r="BD173" i="19" s="1"/>
  <c r="BO172" i="19" l="1"/>
  <c r="G10" i="21" s="1"/>
  <c r="BC173" i="19"/>
  <c r="C18" i="21"/>
  <c r="C9" i="24" s="1"/>
  <c r="G6" i="21"/>
  <c r="G7" i="21" l="1"/>
  <c r="G8" i="21"/>
  <c r="G9" i="21" s="1"/>
  <c r="C17" i="21" s="1"/>
  <c r="G12" i="21"/>
  <c r="G13" i="21" s="1"/>
  <c r="G11" i="21"/>
  <c r="C16" i="21" l="1"/>
</calcChain>
</file>

<file path=xl/comments1.xml><?xml version="1.0" encoding="utf-8"?>
<comments xmlns="http://schemas.openxmlformats.org/spreadsheetml/2006/main">
  <authors>
    <author>Amede Abdereman RAFIDIMANANTSOA</author>
  </authors>
  <commentList>
    <comment ref="B12" authorId="0" shapeId="0">
      <text>
        <r>
          <rPr>
            <b/>
            <sz val="9"/>
            <color indexed="81"/>
            <rFont val="Tahoma"/>
            <family val="2"/>
          </rPr>
          <t>Branchement Institutionnel</t>
        </r>
      </text>
    </comment>
  </commentList>
</comments>
</file>

<file path=xl/comments2.xml><?xml version="1.0" encoding="utf-8"?>
<comments xmlns="http://schemas.openxmlformats.org/spreadsheetml/2006/main">
  <authors>
    <author>RwMarketing</author>
  </authors>
  <commentList>
    <comment ref="B37" authorId="0" shapeId="0">
      <text>
        <r>
          <rPr>
            <b/>
            <sz val="9"/>
            <color indexed="81"/>
            <rFont val="Tahoma"/>
            <family val="2"/>
          </rPr>
          <t>RwMarketing:</t>
        </r>
        <r>
          <rPr>
            <sz val="9"/>
            <color indexed="81"/>
            <rFont val="Tahoma"/>
            <family val="2"/>
          </rPr>
          <t xml:space="preserve">
marge car on ne fait pas rentrer le prix de revient et le prix de vente dans le compte d'exploitation, juste la marge entrante</t>
        </r>
      </text>
    </comment>
    <comment ref="B42" authorId="0" shapeId="0">
      <text>
        <r>
          <rPr>
            <b/>
            <sz val="9"/>
            <color indexed="81"/>
            <rFont val="Tahoma"/>
            <family val="2"/>
          </rPr>
          <t>RwMarketing:</t>
        </r>
        <r>
          <rPr>
            <sz val="9"/>
            <color indexed="81"/>
            <rFont val="Tahoma"/>
            <family val="2"/>
          </rPr>
          <t xml:space="preserve">
recette car cette somme va compenser la dotation aux amortissement des compteurs</t>
        </r>
      </text>
    </comment>
  </commentList>
</comments>
</file>

<file path=xl/sharedStrings.xml><?xml version="1.0" encoding="utf-8"?>
<sst xmlns="http://schemas.openxmlformats.org/spreadsheetml/2006/main" count="789" uniqueCount="488">
  <si>
    <t>potentiel de marché identifié</t>
  </si>
  <si>
    <t>part de marché envisagé</t>
  </si>
  <si>
    <t>plan de desserte envisagé</t>
  </si>
  <si>
    <t>tarif de l'eau envisagé</t>
  </si>
  <si>
    <t>consommation moyenne par bénéficiaire</t>
  </si>
  <si>
    <t>résultat d'étude de consommation: gros consommateurs</t>
  </si>
  <si>
    <t>résultat d'étude de consommation: BS</t>
  </si>
  <si>
    <t>quelle part de marché représente les gros consommateurs?</t>
  </si>
  <si>
    <t xml:space="preserve">quelle part de marché représente les BP </t>
  </si>
  <si>
    <t>quelle part de marché représente les BS?</t>
  </si>
  <si>
    <t>part de marché représente les PEC</t>
  </si>
  <si>
    <t>résultat d'étude de consommation:  consommateurs normaux BP</t>
  </si>
  <si>
    <t>résultat d'étude de consommation: PEC</t>
  </si>
  <si>
    <t>quelles sont les activités d'acquisition de clients que vous envisagez et quels sont les résultats?</t>
  </si>
  <si>
    <t>montant de l'investissement apporté par la commune (et ses partenaires financiers)</t>
  </si>
  <si>
    <t>quel est le montant de l'investissement apporté par la commune?</t>
  </si>
  <si>
    <t>montant de l'investissement apporté par l'entreprise</t>
  </si>
  <si>
    <t>quel montant désirez vous investir dans ce business</t>
  </si>
  <si>
    <t>tableau détaillé des investissements</t>
  </si>
  <si>
    <t>etude de marché</t>
  </si>
  <si>
    <t>investissements</t>
  </si>
  <si>
    <t>charges d'exploitation</t>
  </si>
  <si>
    <t>compléter le tableau</t>
  </si>
  <si>
    <t>compléter le tableau, valeur en ar/ litre en corrélation avec le plan de desserte</t>
  </si>
  <si>
    <t>augmentation annuelle des charges</t>
  </si>
  <si>
    <t>augmentation annuelle des salaires</t>
  </si>
  <si>
    <t>en %</t>
  </si>
  <si>
    <t>tableau détail des ressources humaines</t>
  </si>
  <si>
    <t>remplir le tableau</t>
  </si>
  <si>
    <t>impots sur le bénéfice</t>
  </si>
  <si>
    <t>gros consommateurs</t>
  </si>
  <si>
    <t>BP</t>
  </si>
  <si>
    <t>BS</t>
  </si>
  <si>
    <t>PEC</t>
  </si>
  <si>
    <t>redevances et taxes</t>
  </si>
  <si>
    <t>FNRE</t>
  </si>
  <si>
    <t>redevance assainissement des eaux usées</t>
  </si>
  <si>
    <t>redevances pour les BS</t>
  </si>
  <si>
    <t>taxes et surtaxes communales</t>
  </si>
  <si>
    <t>fond de renouvellement et extension</t>
  </si>
  <si>
    <t>tableau: détail des investissements de la commune</t>
  </si>
  <si>
    <t>amortissements</t>
  </si>
  <si>
    <t>montant des amortissements supportés par la commune ou ses PTF</t>
  </si>
  <si>
    <t>montant des amortissements supportés par l'entreprise</t>
  </si>
  <si>
    <t>tableau des amortissements pris en charge par l'entreprise</t>
  </si>
  <si>
    <t>tableau des amortissements pris en charge par la commune</t>
  </si>
  <si>
    <t>branchements potentiels</t>
  </si>
  <si>
    <t>consommation effective</t>
  </si>
  <si>
    <t>consommation envisagée</t>
  </si>
  <si>
    <t>existe-t-il des gros consommateurs identifiés? Hotels ou restaurants, usines, revendeurs… quel est leur nombre?</t>
  </si>
  <si>
    <t>nombre de BS que vous pensez atteindre ? Ce paramètre va influencer directement votre rentabilité mais également votre stratégie marketing sachant que les BS sont d'une part moins chers à acquérir mais au final très peu prisés par les consommateurs qui ont une tendance à évoluer en BP dans de nombreux cas</t>
  </si>
  <si>
    <t>nombre de BP que vous pensez atteindre ? Ce paramètre va influencer directement votre rentabilité mais également votre stratégie marketing en tenant compte du fait que c'est ce type de branchements qui est le plus recherché en général</t>
  </si>
  <si>
    <t>quel est le nombre maximal de branchements que vous pouvez installer le long des conduites?
Le nombre de branchements potentiel du systeme doit correspondre au nombre de clients qui peuvent physiquement se raccorder aux conduites. ce nombre doit être évalué avec minutie par exemple en recoupant sur une carte google earth le nombre de ménages aux abords des conduites</t>
  </si>
  <si>
    <t>combien paie chaque ménage par mois pour de l'eau?
la consommation effective est la consommation observée d'un ménage qui va devenir le titulaire d'un branchement. Cette donnée vous donnera une indication de votre conosmmation future, du budget que chaque ménage alloue à l'eau.En plus d'orienter votre stratégie marketing, cette donnée permet de projeter la consommation future une fois l'eau disponible en branchement particulier ou social chez le client.</t>
  </si>
  <si>
    <t>quelle est le montant de facturation moyenne que vous visez pour les branchements?
cette donnée se base sur votre expérience dans la gestion: quel est le montant moyen de la facture payée par branchement</t>
  </si>
  <si>
    <t>les Points d'Eau Collectifs que vous allez mettre en place vont alimenter combien de personnes?</t>
  </si>
  <si>
    <t>A combien de m3 d'eau par mois estimez vous la consommation de chaque catégorie de consommateurs?
Cette donnée devrait être issue des enquêtes socio économiques sur terrain, recoupées avec des données d'études antécédentes</t>
  </si>
  <si>
    <t>plan marketing</t>
  </si>
  <si>
    <t>stratégie de produit</t>
  </si>
  <si>
    <t>stratégie de prix</t>
  </si>
  <si>
    <t>stratégie de communication</t>
  </si>
  <si>
    <t>stratégie de vente</t>
  </si>
  <si>
    <t>quelle stratégie de produit pensez vous mettre en œuvre?
Pourquoi cette stratégie sera efficace?
Comment cette stratégie va-t-elle contribuer à l'atteinte de vos objectifs de couverture?</t>
  </si>
  <si>
    <t>quels vont être vos prix? (un prix standard, prix promotionnels…)
à quelle période pensez vous appliquer ces prix?</t>
  </si>
  <si>
    <t>quelle sera votre stratégie de commercialisation du service?
Pourquoi cette stratégie sera efficace dans la mise en œuvre de la couverture en clients du réseau?</t>
  </si>
  <si>
    <t>comment allez vous communiquer sur les offres auprès de vos clients?
Autres?</t>
  </si>
  <si>
    <t>récapitulez dans un tableau votre planning de croissance en nombre de branchement résultants des actions marketing</t>
  </si>
  <si>
    <t>mettre un exemple de tableau</t>
  </si>
  <si>
    <t>inscrire le montant total de l'investissement apporté par la commune (ou via ses partenaires techniques et financiers)</t>
  </si>
  <si>
    <t>détailler les investissements dans le tableau (regrouper les catégories qui peuvent l'être par exemple : coude-raccords-… peuvent être regroupés dans une catégorie "accessoires")
NB: les éléments groupés dans une même catégorie doivent être de la même nature et surtout doivent avoir une durée de vie similaire car cette donnée va rentrer dans le calcul d'amortissement!)</t>
  </si>
  <si>
    <t>inscrire le montant que vous souhaitez investir, vous pourrez corriger cette valeur autant que vous voulez en fonction des résultats que vous aurez dans la fiche synthèse</t>
  </si>
  <si>
    <t>dans le cadre du PPP, les investissements sont partagés entre la commune et le gestionnaire,étant une charge calculée, l'amortissement  doit être effectué pour la totalité de l'investissement mais la dotation aux amortissements se fera entre la commune et le gestionnaire: les gros oeuvre et les éléments d'infrastructure dont la durée de vie dépasse la durée du contrat sont amortis par la commune selon ses propres prérogatives mais afin de garantir la fonctionnalité du service, les amortissements des investissements à "courte" durée de vie devrait être anticipée par l'entreprise</t>
  </si>
  <si>
    <t>détailler les amortissements de l'infrastructure par la commune.
ces amortissements ne seront pas pris en compte dans le business plan mais seront communiqués à la commune comme un montant que la commune devra trouver pour renouveller les infrastructures plus tard</t>
  </si>
  <si>
    <t>les investissements propres de l'entreprise qui doivent être amortis ET les investissements à "courte" durée de vie nécessaires au fonctionnement du service qui doivent être amortis</t>
  </si>
  <si>
    <t>remplir le tableau avec les charges fixes liées à l'exploitation</t>
  </si>
  <si>
    <t>quelles sont les charges variables?</t>
  </si>
  <si>
    <t>quelles sont les ressources humaines que vous allez employer pour ce service?</t>
  </si>
  <si>
    <t>quel pourcentage d'augmentation de salaire envisagez vous?</t>
  </si>
  <si>
    <t>identifier le marché potentiel que le système peut desservir. 
ce potentiel est calculé sur base des fokontany desservis et du nombre de branchements potentiels (toits) par fokontany ainsi que la consommation facturée par branchement. 
Ce calcul du potentiel est important car le système ne pourra physiquement desservir qu'une partie (sans investissements supplémentaire de la part de l'entreprise) de la commune. 
Afin de ne pas sur/sous-dimensionner l'investissement en gestion il est important de bien évaluer ce potentiel.</t>
  </si>
  <si>
    <t>nom du fokontany</t>
  </si>
  <si>
    <t>quel est le nombre maximal de branchements que vous pouvez installer le long des conduites par fokontany?</t>
  </si>
  <si>
    <t>quelle est la consommation effective des ménages que vous avez pu observer?</t>
  </si>
  <si>
    <t>consommation maximale</t>
  </si>
  <si>
    <t>consommation minimale</t>
  </si>
  <si>
    <t>litres par jour</t>
  </si>
  <si>
    <t>m3 par mois</t>
  </si>
  <si>
    <t>moyenne de consommation</t>
  </si>
  <si>
    <t>quel volume d'eau par mois pensez vous que les titulaires de branchements vont consommer tous les mois?</t>
  </si>
  <si>
    <t>nombre de gros consommateurs identifiés dans les fokontany concernés</t>
  </si>
  <si>
    <t>quel est le nombre total de BP que vous voulez atteindre ?</t>
  </si>
  <si>
    <t>quel est le nombre total de BS que vous voulez atteindre ?</t>
  </si>
  <si>
    <t>nombre de PEC</t>
  </si>
  <si>
    <t>nombre d'utilisateurs PEC potentiels</t>
  </si>
  <si>
    <t>nombre de branchements (privés ou sociaux) potentiels</t>
  </si>
  <si>
    <t>nombre total de BP visé:</t>
  </si>
  <si>
    <t>nombre total de BS visé:</t>
  </si>
  <si>
    <t>nombre d'utilisateurs par PEC</t>
  </si>
  <si>
    <t>quel volume d'eau par mois pensez vous que les utilisateurs de PEC vont consommer tous les mois?</t>
  </si>
  <si>
    <t>A combien de m3 d'eau par mois estimez vous la consommation de chaque catégorie de consommateurs?</t>
  </si>
  <si>
    <t xml:space="preserve">quelle stratégie de produit pensez vous mettre en œuvre?
</t>
  </si>
  <si>
    <t>Comment cette stratégie va-t-elle contribuer à l'atteinte de vos objectifs de couverture?</t>
  </si>
  <si>
    <t>clientèle cible</t>
  </si>
  <si>
    <t>offre de produit ou service</t>
  </si>
  <si>
    <t>proposition de valeur des produits/services (a)</t>
  </si>
  <si>
    <t>description de l'offre (b)</t>
  </si>
  <si>
    <t>avantage compétitif de l'offre ©</t>
  </si>
  <si>
    <t>Pourquoi cette stratégie sera efficace? (écrire vos commentaires)</t>
  </si>
  <si>
    <t>quels sont vos prix appliqués pour le branchement?</t>
  </si>
  <si>
    <t>(supposons pour une longueur standard de 5m depuis la conduite)</t>
  </si>
  <si>
    <t>tarif standard d'un branchement</t>
  </si>
  <si>
    <t>tarif promotionnel d'un branchement</t>
  </si>
  <si>
    <t>tarif en ariary</t>
  </si>
  <si>
    <t>comment comptez vous utiliser cette stratégie de prix (standard et promotionnels) pour assurer le nombre de clients que vous visez?</t>
  </si>
  <si>
    <t>pour atteindre le potentiel de marché que vous avez décrit précédemment, une stratégie de commercialisation est nécessaire</t>
  </si>
  <si>
    <t>décrire vos circuits de commercialisation et de communication</t>
  </si>
  <si>
    <t>Commercialisation</t>
  </si>
  <si>
    <t>Communication</t>
  </si>
  <si>
    <t>Mai</t>
  </si>
  <si>
    <t>Juin</t>
  </si>
  <si>
    <t>Août</t>
  </si>
  <si>
    <t>jan</t>
  </si>
  <si>
    <t>fev</t>
  </si>
  <si>
    <t>Mar</t>
  </si>
  <si>
    <t>Avr</t>
  </si>
  <si>
    <t>Juil</t>
  </si>
  <si>
    <t>Sept</t>
  </si>
  <si>
    <t>Oct</t>
  </si>
  <si>
    <t>Nov</t>
  </si>
  <si>
    <t>Déc</t>
  </si>
  <si>
    <t>TOTAL</t>
  </si>
  <si>
    <t>Année 1</t>
  </si>
  <si>
    <t>Année 2</t>
  </si>
  <si>
    <t>Année 3</t>
  </si>
  <si>
    <t>pourcentage de couverture par rapport au potentiel</t>
  </si>
  <si>
    <t>Année 4</t>
  </si>
  <si>
    <t>Année 5</t>
  </si>
  <si>
    <t>nombre de campagnes com</t>
  </si>
  <si>
    <t>Rubrique</t>
  </si>
  <si>
    <t>valeur d'acquisition</t>
  </si>
  <si>
    <t>durée de vie utile</t>
  </si>
  <si>
    <t>TOTAL investissement commune</t>
  </si>
  <si>
    <t>Poste</t>
  </si>
  <si>
    <t>Effectif</t>
  </si>
  <si>
    <t>Salaire mensuel</t>
  </si>
  <si>
    <t>Responsable Administratif et financier</t>
  </si>
  <si>
    <t>Ar</t>
  </si>
  <si>
    <t>Technicien/Releveur</t>
  </si>
  <si>
    <t>Chef d'Exploitation</t>
  </si>
  <si>
    <t xml:space="preserve">TOTAL </t>
  </si>
  <si>
    <t>Détail sur les ressources humaines non salariés (prestation de service)</t>
  </si>
  <si>
    <t>Aide technicien</t>
  </si>
  <si>
    <t>Gardien</t>
  </si>
  <si>
    <t>Indemnités fixe fontainiers</t>
  </si>
  <si>
    <t>Directeur d'entreprise</t>
  </si>
  <si>
    <t>Salariés permanents</t>
  </si>
  <si>
    <t xml:space="preserve">Réparation / maintenance </t>
  </si>
  <si>
    <t xml:space="preserve">soit </t>
  </si>
  <si>
    <t>Fournitures de bureau</t>
  </si>
  <si>
    <t>Ar / mois</t>
  </si>
  <si>
    <t>Loyer bureau</t>
  </si>
  <si>
    <t>Energie</t>
  </si>
  <si>
    <t>Déplacement / transport</t>
  </si>
  <si>
    <t>Analyse qualité</t>
  </si>
  <si>
    <t>Chlore</t>
  </si>
  <si>
    <t xml:space="preserve">mg / l  au prix de </t>
  </si>
  <si>
    <t>Ar le g</t>
  </si>
  <si>
    <t>Cotisation CNAPS</t>
  </si>
  <si>
    <t>Ar / litre</t>
  </si>
  <si>
    <t>Frais administratifs</t>
  </si>
  <si>
    <t>Charges diverses</t>
  </si>
  <si>
    <t>Impayés (factures non recouvrées)</t>
  </si>
  <si>
    <t>taux des charges patronales</t>
  </si>
  <si>
    <t>Intéressement des fontainiers / revendeurs</t>
  </si>
  <si>
    <t>charges (principalement variables) liées à la commercialisation et marketing</t>
  </si>
  <si>
    <t>charges (principalement fixes ) liées à l'exploitation</t>
  </si>
  <si>
    <t>Augmentation annuelle des charges (hors salaires et maintenance)</t>
  </si>
  <si>
    <t>Augmentation annuelle des salaires</t>
  </si>
  <si>
    <t>Taux d'actualisation</t>
  </si>
  <si>
    <t xml:space="preserve">Impôts sur les bénéfices </t>
  </si>
  <si>
    <t xml:space="preserve"> Impôts sur les bénéfices</t>
  </si>
  <si>
    <t>Redevance de fonds de renouvellement et Extension</t>
  </si>
  <si>
    <t>Redevance pour l'assainissement des eaux usées</t>
  </si>
  <si>
    <t>Redevance pour les branchements sociaux</t>
  </si>
  <si>
    <t>Taxe et surtaxe communale</t>
  </si>
  <si>
    <t>Redevance FNRE</t>
  </si>
  <si>
    <t>Ar / m3</t>
  </si>
  <si>
    <t>taxes et redevances</t>
  </si>
  <si>
    <t>cout de conversion d'un prospect en abonné</t>
  </si>
  <si>
    <t>affiche</t>
  </si>
  <si>
    <t>flyers</t>
  </si>
  <si>
    <t>réunion de fokontany</t>
  </si>
  <si>
    <t>cout unitaire de l'outil/ séance d'activité</t>
  </si>
  <si>
    <t>outil/activité de communication de l'offre de service</t>
  </si>
  <si>
    <t>en Ar par client "engagé"</t>
  </si>
  <si>
    <t>prime par nouvel abonné ramené par le commercial</t>
  </si>
  <si>
    <t>objectif de taux de conversion</t>
  </si>
  <si>
    <t>en Ar par nouvel abonné</t>
  </si>
  <si>
    <t>objectif de cout   pour l'engagement d'un client</t>
  </si>
  <si>
    <t>cout d'acquisition d'un abonné</t>
  </si>
  <si>
    <t>Ar / l</t>
  </si>
  <si>
    <t>Gros Conso.</t>
  </si>
  <si>
    <t>Tarif du service</t>
  </si>
  <si>
    <t>lister les investissements que la commune va prendre en charge (Devis de construction)</t>
  </si>
  <si>
    <t>remplir les tableaux de charges salariales</t>
  </si>
  <si>
    <t>cliquez sur le lien correspondant pour accéder au formulaire</t>
  </si>
  <si>
    <t>LISTE DES FORMULAIRES</t>
  </si>
  <si>
    <t xml:space="preserve">insérer ici les tarifs que vous envisagez d'appliquer pour permettre la rentabilisation de l'entreprise puis rendez vous à la page de résultats, </t>
  </si>
  <si>
    <t>si nécessaire ajustez les données et votre stratégie pour rendre votre business plus rentable</t>
  </si>
  <si>
    <t>prix de vente d'un branchement</t>
  </si>
  <si>
    <t>tarif de location du compteur</t>
  </si>
  <si>
    <t>prix de revient</t>
  </si>
  <si>
    <t>marge sur un branchement</t>
  </si>
  <si>
    <t>a quelle période les gens ont une plus grande disponibilité financière? Pourquoi?</t>
  </si>
  <si>
    <t>location d'un compteur</t>
  </si>
  <si>
    <t>prix total recouvré</t>
  </si>
  <si>
    <t>prix de revient du compteur</t>
  </si>
  <si>
    <t>nombre de BP résultant des campagnes</t>
  </si>
  <si>
    <t>durée de vie du compteur (mois)</t>
  </si>
  <si>
    <t>durée de location (mois)</t>
  </si>
  <si>
    <t>tarif de location par mois conseillé</t>
  </si>
  <si>
    <t>tarif de location par mois convenu avec le client</t>
  </si>
  <si>
    <t>nombre de gros consommateur résultant des campagnes</t>
  </si>
  <si>
    <t>cumul BP</t>
  </si>
  <si>
    <t>cumul BS</t>
  </si>
  <si>
    <t>cumul PEC</t>
  </si>
  <si>
    <t>cumul GC</t>
  </si>
  <si>
    <t>nombre de clients PEC résultant des campagnes</t>
  </si>
  <si>
    <t>nombre de ménages de BS résultant des campagnes</t>
  </si>
  <si>
    <t>a) inscrire ici les investissements dont la durée de vie dépasse 15 ans</t>
  </si>
  <si>
    <t>b) inscrire ici les investissements dont la durée de vie est de moins de 15 ans</t>
  </si>
  <si>
    <t>TOTAL investissement GIC</t>
  </si>
  <si>
    <t>nombre de ménages touchés par outil ou par séance d'activité</t>
  </si>
  <si>
    <t>cout moyen par résultat (ar par ménage informé)</t>
  </si>
  <si>
    <t>cout moyen nécessaire pour informer un ménage (Ar/ ménage informée)</t>
  </si>
  <si>
    <t>cout d'engagement d'un ménage informé: cout d'acquisition d'un client "engagé" ou prospect</t>
  </si>
  <si>
    <t>(quel pourcentage parmis les ménages informées vont payer une avance?)</t>
  </si>
  <si>
    <t>pourcentage de ménages informés qui vont payer une avance (taux d'engagement)</t>
  </si>
  <si>
    <t>couts de communication/ information: cout d'acquisition d'un ménage informé</t>
  </si>
  <si>
    <t>%</t>
  </si>
  <si>
    <t>année 1</t>
  </si>
  <si>
    <t>année 2</t>
  </si>
  <si>
    <t>année 3</t>
  </si>
  <si>
    <t>année 4</t>
  </si>
  <si>
    <t>année 5</t>
  </si>
  <si>
    <t>cout d'acquisition d'un abonné (année 1)</t>
  </si>
  <si>
    <t>(il faut payer combien d'Ariary pour informer un ménage?)</t>
  </si>
  <si>
    <t>(quel pourcentage parmis les ménages ayant payé une avance vont devenir des abonnés?)</t>
  </si>
  <si>
    <t>(quel montant allez vous payer au commercial pour chaque nouveau client qu'il va amener?)</t>
  </si>
  <si>
    <t>(combien il faut débourser en frais des commerciaux pour faire en sorte que le ménage informé paye une avance?)</t>
  </si>
  <si>
    <t>ici nous allons afficher vos dépenses total en marketing</t>
  </si>
  <si>
    <t>nombre de clients final abonnés selon vos objectifs en plan de desserte</t>
  </si>
  <si>
    <t>budget annuel nécessaire pour la conversion des client</t>
  </si>
  <si>
    <t>budget annuel nécessaire pour l'engagement des client</t>
  </si>
  <si>
    <t>budget annuel nécessaire pour l'information des client</t>
  </si>
  <si>
    <t xml:space="preserve"> ANNEE 1</t>
  </si>
  <si>
    <t xml:space="preserve"> ANNEE 2</t>
  </si>
  <si>
    <t>SECTION 1: recettes</t>
  </si>
  <si>
    <t>section 1.1: PLAN DE DESSERTE</t>
  </si>
  <si>
    <t>cosommation gros consommateurs</t>
  </si>
  <si>
    <t>section 1.3 total consommation par type de branchement</t>
  </si>
  <si>
    <t>section 1.4 tarif du service</t>
  </si>
  <si>
    <t>Accroissement consommation</t>
  </si>
  <si>
    <t>Fuite à l'année 1</t>
  </si>
  <si>
    <t>Augmentation annuelle de fuite</t>
  </si>
  <si>
    <t xml:space="preserve"> ANNEE 3</t>
  </si>
  <si>
    <t>consommation BP (m3/mois)</t>
  </si>
  <si>
    <t>consommation BS (m3/mois)</t>
  </si>
  <si>
    <t>consommation PEC (m3/mois)</t>
  </si>
  <si>
    <t>Consommation total Brut (m3/mois)</t>
  </si>
  <si>
    <t>Pourcentage de perte (%)</t>
  </si>
  <si>
    <t>Volume total avec perte (m3/mois)</t>
  </si>
  <si>
    <t>Branchement Privé</t>
  </si>
  <si>
    <t>Branchement Sociaux</t>
  </si>
  <si>
    <t>Gros Consommateurs</t>
  </si>
  <si>
    <t>section 1.5 Recettes Mensuelles vente d'eau</t>
  </si>
  <si>
    <t>pourcentage de marché concerné</t>
  </si>
  <si>
    <t>nombre de tarif standard vendu</t>
  </si>
  <si>
    <t>nombre de tarif promotionnel vendu</t>
  </si>
  <si>
    <t>Marge sur vente de branchements</t>
  </si>
  <si>
    <t>section 1.6 Recette de Location compteurs</t>
  </si>
  <si>
    <t>recette location compteur</t>
  </si>
  <si>
    <t>TOTAL RECETTES</t>
  </si>
  <si>
    <t>TOTAL recettes ventes d'eau</t>
  </si>
  <si>
    <t>Point d'eau Collectif</t>
  </si>
  <si>
    <t>nombre de clients engagés nécessaires pour obtenir ces nouveaux abonnés</t>
  </si>
  <si>
    <t>nombre de clients informés nécessaires pour obtenir ces clients engagés</t>
  </si>
  <si>
    <t>section 1.6 Marge sur vente des branchements</t>
  </si>
  <si>
    <t>nombre de campagnes de commercialisation</t>
  </si>
  <si>
    <t>prestation mensuelle</t>
  </si>
  <si>
    <t>SECTION 2: charges</t>
  </si>
  <si>
    <t>section 2.1  Amortissements</t>
  </si>
  <si>
    <t>dotation aux amortissements jan</t>
  </si>
  <si>
    <t>dotation aux amortissements fev</t>
  </si>
  <si>
    <t>dotation aux amortissements Mar</t>
  </si>
  <si>
    <t>dotation aux amortissements Avr</t>
  </si>
  <si>
    <t>dotation aux amortissements Mai</t>
  </si>
  <si>
    <t>dotation aux amortissements Juin</t>
  </si>
  <si>
    <t>dotation aux amortissements Juil</t>
  </si>
  <si>
    <t>dotation aux amortissements Août</t>
  </si>
  <si>
    <t>dotation aux amortissements Sept</t>
  </si>
  <si>
    <t>dotation aux amortissements Oct</t>
  </si>
  <si>
    <t>dotation aux amortissements Nov</t>
  </si>
  <si>
    <t>dotation aux amortissements Déc</t>
  </si>
  <si>
    <t>TOTAL amortissements</t>
  </si>
  <si>
    <t>Total mensuel</t>
  </si>
  <si>
    <t>total mensuel</t>
  </si>
  <si>
    <t>CNAPS</t>
  </si>
  <si>
    <t xml:space="preserve"> ANNEE 4</t>
  </si>
  <si>
    <t xml:space="preserve"> ANNEE 5</t>
  </si>
  <si>
    <t>password=admin</t>
  </si>
  <si>
    <t>Ar/mois</t>
  </si>
  <si>
    <t>Charges variables mensuelles liées à la production</t>
  </si>
  <si>
    <t>Ariary par nouveau client</t>
  </si>
  <si>
    <t>qu'est ce qui a changé par rapport aux autres business plan?</t>
  </si>
  <si>
    <t>le mode calcul du taux de desserte n'est plus basé sur la population mais sur les résultats des activités marketing</t>
  </si>
  <si>
    <t>les recettes ont été rajoutées de la location compteur, et des bénéfices sur vente de branchements</t>
  </si>
  <si>
    <t>l'amortissement des investissements d'ne durée de vie de moins de quinze ans a été spécifiqueent séparés</t>
  </si>
  <si>
    <t>les compteurs livrés chez les ménages doivent désormais entrer en ligne d'amortissement</t>
  </si>
  <si>
    <t>une partie analyse de marché a été introduite</t>
  </si>
  <si>
    <t>une partie marketing (rédaction) a été introduite</t>
  </si>
  <si>
    <t>section 2.2  charges fixes d'exploitation</t>
  </si>
  <si>
    <t>Charges fixes mensuelles liées à la production et aux infrastrucures</t>
  </si>
  <si>
    <t>Augmentation annuelle  des charges de maintenance</t>
  </si>
  <si>
    <t>2.2.1 Charges fixes mensuelles liées à la production et aux infrastrucures</t>
  </si>
  <si>
    <t>TOTAL charges fixes liées aux infrastructures et la production</t>
  </si>
  <si>
    <t>2.2.2 charges salariales</t>
  </si>
  <si>
    <t xml:space="preserve">salaires employés </t>
  </si>
  <si>
    <t>assurances</t>
  </si>
  <si>
    <t>Cotisation assurance</t>
  </si>
  <si>
    <t>prestations externes</t>
  </si>
  <si>
    <t>TOTAL ressources humaines</t>
  </si>
  <si>
    <t>TOTAL Marge sur vente de branchements</t>
  </si>
  <si>
    <t>section 2.3.1  charges variables d'exploitation et d'acquisition de clients</t>
  </si>
  <si>
    <t>2.3 charges variables</t>
  </si>
  <si>
    <t>section 2.3.2  redevances, taxes, surtaxe, impots</t>
  </si>
  <si>
    <t>TOTAL charges variables</t>
  </si>
  <si>
    <t>charges marketing: acquisition clients</t>
  </si>
  <si>
    <t>nombre de nouveaux BP résultant des campagnes</t>
  </si>
  <si>
    <t>nombre de nouveaux ménages utilisant des BS résultant des campagnes</t>
  </si>
  <si>
    <t>nombre de nouveaux clients PEC résultant des campagnes</t>
  </si>
  <si>
    <t>nombre de nouveaux gros consommateur résultant des campagnes</t>
  </si>
  <si>
    <t>TOTAL dépenses avant impots</t>
  </si>
  <si>
    <t>TOTAL redevances</t>
  </si>
  <si>
    <t>section 2.4 Impots sur les bénéfices</t>
  </si>
  <si>
    <t>Résulats de l'exercice</t>
  </si>
  <si>
    <t>Excédent Brut d'Exploitation</t>
  </si>
  <si>
    <t>Trésorerie annuelle cumulée</t>
  </si>
  <si>
    <t xml:space="preserve">RESULTATS FINANCIERS </t>
  </si>
  <si>
    <t>Chiffre d'Affaire</t>
  </si>
  <si>
    <t>Valeur actualisée net à 10 % (5ans)</t>
  </si>
  <si>
    <t>mandialaza</t>
  </si>
  <si>
    <t>captage</t>
  </si>
  <si>
    <t>conduites de transfert</t>
  </si>
  <si>
    <t>conduite d'amenée</t>
  </si>
  <si>
    <t>réservoir</t>
  </si>
  <si>
    <t>pompe doseuse</t>
  </si>
  <si>
    <t>conduites de distribution</t>
  </si>
  <si>
    <t>mise en place des conduites</t>
  </si>
  <si>
    <t>transport divers</t>
  </si>
  <si>
    <t>DRCI</t>
  </si>
  <si>
    <t>la période de trésorerie négative est réduite</t>
  </si>
  <si>
    <t>la DRCI est réduite</t>
  </si>
  <si>
    <t>les risques sont réduits</t>
  </si>
  <si>
    <t>next steps: combiner avec d'autres produits</t>
  </si>
  <si>
    <t>compteurs d'eau à domicile</t>
  </si>
  <si>
    <t>insérez ici le montant des travaux que vous proposez</t>
  </si>
  <si>
    <t>NB:</t>
  </si>
  <si>
    <t>Montant des travaux    =     Montant des investissements supportés par la commune (et ses PTF)   +      montant de l'investissement de l'entreprise</t>
  </si>
  <si>
    <t>Montant des travaux proposé</t>
  </si>
  <si>
    <t>MGA</t>
  </si>
  <si>
    <t>1/17:</t>
  </si>
  <si>
    <t>- 1 -</t>
  </si>
  <si>
    <t xml:space="preserve">   Renseignements personnels du promoteur </t>
  </si>
  <si>
    <t xml:space="preserve">Nom:                                </t>
  </si>
  <si>
    <t xml:space="preserve">Sexe : </t>
  </si>
  <si>
    <t xml:space="preserve">Prénom:                          </t>
  </si>
  <si>
    <t xml:space="preserve">Date et lieu de naissance:           </t>
  </si>
  <si>
    <t xml:space="preserve">à </t>
  </si>
  <si>
    <t>Numéro CIN:</t>
  </si>
  <si>
    <t>CIN</t>
  </si>
  <si>
    <t>Numéro</t>
  </si>
  <si>
    <t>Téléphone de résidence</t>
  </si>
  <si>
    <t>Téléphone entreprise:</t>
  </si>
  <si>
    <t xml:space="preserve">Téléphone cellulaire : </t>
  </si>
  <si>
    <t xml:space="preserve">Adresse domiciliaire :       </t>
  </si>
  <si>
    <t>- 4 -</t>
  </si>
  <si>
    <t>Renseignements sur l’entreprise</t>
  </si>
  <si>
    <t>Profil de l’entreprise</t>
  </si>
  <si>
    <t xml:space="preserve">Nom de l'entreprise : </t>
  </si>
  <si>
    <t xml:space="preserve">Date de création de l’entreprise : </t>
  </si>
  <si>
    <t xml:space="preserve">Adresse de l'entreprise : </t>
  </si>
  <si>
    <t xml:space="preserve">Nombre d’associés/actionnaires : </t>
  </si>
  <si>
    <t xml:space="preserve">Identité des associés/actionnaires : </t>
  </si>
  <si>
    <t xml:space="preserve">Nombre d’employés à la date de création de l’entreprise : </t>
  </si>
  <si>
    <t xml:space="preserve">Nombre d’employés actuels : </t>
  </si>
  <si>
    <t xml:space="preserve">Produits ou services vendus:   </t>
  </si>
  <si>
    <t>Secteur d'activités:</t>
  </si>
  <si>
    <t>2/17:</t>
  </si>
  <si>
    <t>3/17:</t>
  </si>
  <si>
    <t>4/17:</t>
  </si>
  <si>
    <t>5/17:</t>
  </si>
  <si>
    <t>6/17:</t>
  </si>
  <si>
    <t>7/17:</t>
  </si>
  <si>
    <t>8/17:</t>
  </si>
  <si>
    <t>9/17:</t>
  </si>
  <si>
    <t>10/17:</t>
  </si>
  <si>
    <t>11/17:</t>
  </si>
  <si>
    <t>12/17:</t>
  </si>
  <si>
    <t>13/17:</t>
  </si>
  <si>
    <t>14/17:</t>
  </si>
  <si>
    <t>15/17:</t>
  </si>
  <si>
    <t>16/17:</t>
  </si>
  <si>
    <t>17/17:</t>
  </si>
  <si>
    <t>formulaire 2/17: potentiel du marché</t>
  </si>
  <si>
    <t>formulaire 1/17: signalement des entreprises</t>
  </si>
  <si>
    <t>formulaire 3/17: part de marché envisagé:</t>
  </si>
  <si>
    <t>formulaire 4/17: consommation en eau des ménages</t>
  </si>
  <si>
    <t>formulaire 5/17: marketing-Produits</t>
  </si>
  <si>
    <t>formulaire 6/17: marketing-Prix</t>
  </si>
  <si>
    <t>formulaire 7/17: marketing - commercialisation et communication</t>
  </si>
  <si>
    <t>formulaire 8/17: plan de desserte</t>
  </si>
  <si>
    <t>formulaire 9/17: montant des travaux</t>
  </si>
  <si>
    <t>formulaire 10/17: investissements du gestionnaire</t>
  </si>
  <si>
    <t>formulaire 11/17: investissements de la commune, PTF et Utilisateurs</t>
  </si>
  <si>
    <t>formulaire 12/17: détails sur les ressources humaines: charges salariales</t>
  </si>
  <si>
    <t>formulaire 13/17: augmentation annuelle des charges et salaires</t>
  </si>
  <si>
    <t>formulaire 14/17: impots, redevances, taxes et surtaxes</t>
  </si>
  <si>
    <t>formulaire 15/17: charges d'exploitation</t>
  </si>
  <si>
    <t>formulaire 16/17: charges variables d'acquisition de clients (charges marketing)</t>
  </si>
  <si>
    <t>formulaire 17/17: tarif du service</t>
  </si>
  <si>
    <t>Résultat annuel</t>
  </si>
  <si>
    <t>Résultat annuel cumulé</t>
  </si>
  <si>
    <t>Résultat annuel actualisé</t>
  </si>
  <si>
    <t>Résultat annuel actualisé cumulé</t>
  </si>
  <si>
    <t>Trésorerie annuelle</t>
  </si>
  <si>
    <t>Trésorerie annuelle actualisée</t>
  </si>
  <si>
    <t>Trésorerie annuelle cumulée actualisée</t>
  </si>
  <si>
    <t>Trésorerie</t>
  </si>
  <si>
    <t>Trésorerie pour calcul TRI</t>
  </si>
  <si>
    <t>Plan financier</t>
  </si>
  <si>
    <t>la DRCI est calculée à partir du montant du résultat cumulé comparé au montant de l'investissement de l'entreprise</t>
  </si>
  <si>
    <t>Activité</t>
  </si>
  <si>
    <t>Critères</t>
  </si>
  <si>
    <t>Montant / Pourcentage</t>
  </si>
  <si>
    <t>Référence grille de notation</t>
  </si>
  <si>
    <t>Gestion</t>
  </si>
  <si>
    <t>Stratégie de promotion et relation clientèle</t>
  </si>
  <si>
    <t>Relation clientèle</t>
  </si>
  <si>
    <t>6.1.a</t>
  </si>
  <si>
    <t xml:space="preserve">Stratégie de promotion de branchement </t>
  </si>
  <si>
    <t>Plan de desserte</t>
  </si>
  <si>
    <t>6.1.b</t>
  </si>
  <si>
    <t xml:space="preserve">Prix de l’eau au niveau des points d'eau collectifs
Facturation par mètre cube évaluée par rapport à l'écart à un tarif de référence validé préalablement par le CAO sur la base d'un plan d'affaire de référence </t>
  </si>
  <si>
    <t>TARIF PEC</t>
  </si>
  <si>
    <t>6.2.a</t>
  </si>
  <si>
    <t xml:space="preserve">Prix de l’eau au niveau des branchements sociaux partagés
Facturation par mètre cube évaluée par rapport à l'écart à un tarif de référence validé préalablement par le CAO sur la base d'un plan d'affaire de référence </t>
  </si>
  <si>
    <t>TARIF BS</t>
  </si>
  <si>
    <t>6.2.b</t>
  </si>
  <si>
    <t>Prix de l’eau au niveau des branchements « privés »Facturation par mètre cube évaluée par rapport à l'écart à un tarif de référence validé préalablement par le CAO sur la base d'un plan d'affaire de référence</t>
  </si>
  <si>
    <t>Tarif BP</t>
  </si>
  <si>
    <t>6.2.c</t>
  </si>
  <si>
    <t>Qualité de la démarche du plan tarifaire (plan d’affaire) : Plan de financement proposé par le candidat pour honorer les nombres de branchements prévus par année de gestion (Prévision dans le business plan)</t>
  </si>
  <si>
    <t>Taux de rentabilité interne (TRI)</t>
  </si>
  <si>
    <t>Investissement</t>
  </si>
  <si>
    <t>Montant des travaux</t>
  </si>
  <si>
    <t>Notation Financière 1 &amp; 2</t>
  </si>
  <si>
    <t>Taux de l'investissement proposé par le gestionnaire - investisseur - Constructeur</t>
  </si>
  <si>
    <t>Taux d'investissement</t>
  </si>
  <si>
    <t>Notation Financière 2</t>
  </si>
  <si>
    <t>6.3</t>
  </si>
  <si>
    <t>Ration de la redevance</t>
  </si>
  <si>
    <r>
      <t>Taux de Rentabilité Interne (</t>
    </r>
    <r>
      <rPr>
        <b/>
        <sz val="11"/>
        <color theme="1"/>
        <rFont val="Calibri"/>
        <family val="2"/>
        <scheme val="minor"/>
      </rPr>
      <t>TRI</t>
    </r>
    <r>
      <rPr>
        <sz val="11"/>
        <color theme="1"/>
        <rFont val="Calibri"/>
        <family val="2"/>
        <scheme val="minor"/>
      </rPr>
      <t>)</t>
    </r>
  </si>
  <si>
    <t>Formulaire</t>
  </si>
  <si>
    <t>Signalement de l'entreprise</t>
  </si>
  <si>
    <t>Potentiel du marché:</t>
  </si>
  <si>
    <t>Part de marché envisagé:</t>
  </si>
  <si>
    <t>Consommation en eau des ménages</t>
  </si>
  <si>
    <t>Marketing: produits</t>
  </si>
  <si>
    <t>Marketing: prix</t>
  </si>
  <si>
    <t>Marketing: commercialisation et communication</t>
  </si>
  <si>
    <t>Investissements du gestionnaire</t>
  </si>
  <si>
    <t xml:space="preserve">Investissements de la commune </t>
  </si>
  <si>
    <t>Détails sur les ressources humaines: charges salariales</t>
  </si>
  <si>
    <t>Augmentation annuelle des charges et salaires</t>
  </si>
  <si>
    <t>Impots, redevances, taxes et surtaxes</t>
  </si>
  <si>
    <t>Charges d'exploitation</t>
  </si>
  <si>
    <t>Charges variables d'acquisition de clients</t>
  </si>
  <si>
    <t>Codification (A cocher ):         Production(x )         Service(   )           Transformation(   )                Commerce(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</si>
</sst>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 _A_r_-;\-* #,##0\ _A_r_-;_-* &quot;-&quot;\ _A_r_-;_-@_-"/>
    <numFmt numFmtId="43" formatCode="_-* #,##0.00\ _A_r_-;\-* #,##0.00\ _A_r_-;_-* &quot;-&quot;??\ _A_r_-;_-@_-"/>
    <numFmt numFmtId="164" formatCode="_-* #,##0.00\ _€_-;\-* #,##0.00\ _€_-;_-* &quot;-&quot;??\ _€_-;_-@_-"/>
    <numFmt numFmtId="165" formatCode="_-* #,##0\ _€_-;\-* #,##0\ _€_-;_-* &quot;-&quot;??\ _€_-;_-@_-"/>
    <numFmt numFmtId="166" formatCode="_-* #,##0.0\ _€_-;\-* #,##0.0\ _€_-;_-* &quot;-&quot;??\ _€_-;_-@_-"/>
    <numFmt numFmtId="167" formatCode="0.0%"/>
    <numFmt numFmtId="168" formatCode="_([$MGA]\ * #,##0_);_([$MGA]\ * \(#,##0\);_([$MGA]\ * &quot;-&quot;_);_(@_)"/>
    <numFmt numFmtId="169" formatCode="#,##0\ &quot;Ar&quot;"/>
    <numFmt numFmtId="170" formatCode="dd/mm/yy;@"/>
  </numFmts>
  <fonts count="46" x14ac:knownFonts="1">
    <font>
      <sz val="11"/>
      <color theme="1"/>
      <name val="Calibri"/>
      <family val="2"/>
      <scheme val="minor"/>
    </font>
    <font>
      <b/>
      <sz val="11"/>
      <color theme="1"/>
      <name val="Calibri"/>
      <family val="2"/>
      <scheme val="minor"/>
    </font>
    <font>
      <b/>
      <sz val="16"/>
      <color theme="4"/>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b/>
      <sz val="14"/>
      <color rgb="FFF07F09"/>
      <name val="Calibri"/>
      <family val="2"/>
      <scheme val="minor"/>
    </font>
    <font>
      <b/>
      <sz val="12"/>
      <color theme="1"/>
      <name val="Calibri"/>
      <family val="2"/>
      <scheme val="minor"/>
    </font>
    <font>
      <b/>
      <sz val="12"/>
      <color rgb="FF126B88"/>
      <name val="Calibri"/>
      <family val="2"/>
      <scheme val="minor"/>
    </font>
    <font>
      <b/>
      <sz val="11"/>
      <color rgb="FF126B88"/>
      <name val="Calibri"/>
      <family val="2"/>
      <scheme val="minor"/>
    </font>
    <font>
      <b/>
      <sz val="14"/>
      <color theme="1"/>
      <name val="Calibri"/>
      <family val="2"/>
      <scheme val="minor"/>
    </font>
    <font>
      <b/>
      <sz val="16"/>
      <color theme="1"/>
      <name val="Calibri"/>
      <family val="2"/>
      <scheme val="minor"/>
    </font>
    <font>
      <b/>
      <sz val="18"/>
      <color rgb="FF00B050"/>
      <name val="Calibri"/>
      <family val="2"/>
      <scheme val="minor"/>
    </font>
    <font>
      <b/>
      <sz val="16"/>
      <color rgb="FFF07F09"/>
      <name val="Calibri"/>
      <family val="2"/>
      <scheme val="minor"/>
    </font>
    <font>
      <sz val="11"/>
      <name val="Calibri"/>
      <family val="2"/>
      <scheme val="minor"/>
    </font>
    <font>
      <b/>
      <sz val="14"/>
      <name val="Calibri"/>
      <family val="2"/>
      <scheme val="minor"/>
    </font>
    <font>
      <sz val="14"/>
      <color theme="1"/>
      <name val="Calibri"/>
      <family val="2"/>
      <scheme val="minor"/>
    </font>
    <font>
      <sz val="11"/>
      <color theme="0"/>
      <name val="Calibri"/>
      <family val="2"/>
      <scheme val="minor"/>
    </font>
    <font>
      <b/>
      <sz val="16"/>
      <color rgb="FF00B050"/>
      <name val="Calibri"/>
      <family val="2"/>
      <scheme val="minor"/>
    </font>
    <font>
      <b/>
      <sz val="9"/>
      <color indexed="81"/>
      <name val="Tahoma"/>
      <family val="2"/>
    </font>
    <font>
      <b/>
      <sz val="11"/>
      <color theme="4"/>
      <name val="Calibri"/>
      <family val="2"/>
      <scheme val="minor"/>
    </font>
    <font>
      <u/>
      <sz val="11"/>
      <color theme="10"/>
      <name val="Calibri"/>
      <family val="2"/>
      <scheme val="minor"/>
    </font>
    <font>
      <sz val="36"/>
      <color theme="4"/>
      <name val="Calibri"/>
      <family val="2"/>
      <scheme val="minor"/>
    </font>
    <font>
      <sz val="18"/>
      <color theme="4"/>
      <name val="Calibri"/>
      <family val="2"/>
      <scheme val="minor"/>
    </font>
    <font>
      <b/>
      <sz val="12"/>
      <color theme="4"/>
      <name val="Calibri"/>
      <family val="2"/>
      <scheme val="minor"/>
    </font>
    <font>
      <sz val="9"/>
      <color indexed="81"/>
      <name val="Tahoma"/>
      <family val="2"/>
    </font>
    <font>
      <b/>
      <sz val="11"/>
      <name val="Calibri"/>
      <family val="2"/>
      <scheme val="minor"/>
    </font>
    <font>
      <b/>
      <sz val="18"/>
      <color theme="1"/>
      <name val="Calibri"/>
      <family val="2"/>
      <scheme val="minor"/>
    </font>
    <font>
      <b/>
      <i/>
      <sz val="11"/>
      <color theme="1"/>
      <name val="Calibri"/>
      <family val="2"/>
      <scheme val="minor"/>
    </font>
    <font>
      <b/>
      <sz val="16"/>
      <name val="Calibri"/>
      <family val="2"/>
      <scheme val="minor"/>
    </font>
    <font>
      <b/>
      <sz val="12"/>
      <color theme="1"/>
      <name val="Times New Roman"/>
      <family val="1"/>
    </font>
    <font>
      <sz val="12"/>
      <color theme="1"/>
      <name val="Times New Roman"/>
      <family val="1"/>
    </font>
    <font>
      <i/>
      <sz val="12"/>
      <color theme="1"/>
      <name val="Times New Roman"/>
      <family val="1"/>
    </font>
    <font>
      <i/>
      <sz val="12"/>
      <name val="Times New Roman"/>
      <family val="1"/>
    </font>
    <font>
      <i/>
      <sz val="11"/>
      <name val="Calibri"/>
      <family val="2"/>
      <scheme val="minor"/>
    </font>
    <font>
      <i/>
      <sz val="11"/>
      <color theme="1"/>
      <name val="Calibri"/>
      <family val="2"/>
      <scheme val="minor"/>
    </font>
    <font>
      <sz val="11"/>
      <color rgb="FF000000"/>
      <name val="Calibri"/>
      <family val="2"/>
    </font>
    <font>
      <b/>
      <sz val="12"/>
      <color rgb="FF000000"/>
      <name val="Times New Roman"/>
      <family val="1"/>
    </font>
    <font>
      <sz val="11"/>
      <color rgb="FF92D050"/>
      <name val="Calibri"/>
      <family val="2"/>
    </font>
    <font>
      <sz val="12"/>
      <color rgb="FF000000"/>
      <name val="Times New Roman"/>
      <family val="1"/>
    </font>
    <font>
      <sz val="12"/>
      <color rgb="FF92D050"/>
      <name val="Times New Roman"/>
      <family val="1"/>
    </font>
    <font>
      <b/>
      <sz val="22"/>
      <color theme="1"/>
      <name val="Calibri"/>
      <family val="2"/>
      <scheme val="minor"/>
    </font>
    <font>
      <b/>
      <sz val="11"/>
      <color theme="0"/>
      <name val="Gill Sans MT"/>
      <family val="2"/>
    </font>
    <font>
      <sz val="11"/>
      <color theme="1"/>
      <name val="Gill Sans MT"/>
      <family val="2"/>
    </font>
    <font>
      <b/>
      <sz val="11"/>
      <color theme="1"/>
      <name val="Gill Sans MT"/>
      <family val="2"/>
    </font>
    <font>
      <sz val="11"/>
      <color theme="0"/>
      <name val="Gill Sans MT"/>
      <family val="2"/>
    </font>
  </fonts>
  <fills count="23">
    <fill>
      <patternFill patternType="none"/>
    </fill>
    <fill>
      <patternFill patternType="gray125"/>
    </fill>
    <fill>
      <patternFill patternType="solid">
        <fgColor theme="0"/>
        <bgColor indexed="64"/>
      </patternFill>
    </fill>
    <fill>
      <patternFill patternType="solid">
        <fgColor rgb="FF318172"/>
        <bgColor theme="7" tint="0.79998168889431442"/>
      </patternFill>
    </fill>
    <fill>
      <patternFill patternType="solid">
        <fgColor theme="0"/>
        <bgColor theme="7" tint="0.79998168889431442"/>
      </patternFill>
    </fill>
    <fill>
      <patternFill patternType="solid">
        <fgColor rgb="FFFFC000"/>
        <bgColor indexed="64"/>
      </patternFill>
    </fill>
    <fill>
      <patternFill patternType="solid">
        <fgColor theme="2"/>
        <bgColor indexed="64"/>
      </patternFill>
    </fill>
    <fill>
      <patternFill patternType="solid">
        <fgColor theme="4" tint="0.79998168889431442"/>
        <bgColor indexed="64"/>
      </patternFill>
    </fill>
    <fill>
      <patternFill patternType="solid">
        <fgColor theme="5"/>
        <bgColor indexed="64"/>
      </patternFill>
    </fill>
    <fill>
      <patternFill patternType="solid">
        <fgColor theme="2" tint="-0.249977111117893"/>
        <bgColor indexed="64"/>
      </patternFill>
    </fill>
    <fill>
      <patternFill patternType="solid">
        <fgColor theme="7"/>
        <bgColor indexed="64"/>
      </patternFill>
    </fill>
    <fill>
      <patternFill patternType="solid">
        <fgColor theme="6"/>
        <bgColor indexed="64"/>
      </patternFill>
    </fill>
    <fill>
      <patternFill patternType="solid">
        <fgColor theme="2"/>
        <bgColor theme="7" tint="0.79998168889431442"/>
      </patternFill>
    </fill>
    <fill>
      <patternFill patternType="solid">
        <fgColor theme="4"/>
        <bgColor indexed="64"/>
      </patternFill>
    </fill>
    <fill>
      <patternFill patternType="solid">
        <fgColor theme="9" tint="-0.249977111117893"/>
        <bgColor theme="7" tint="0.79998168889431442"/>
      </patternFill>
    </fill>
    <fill>
      <patternFill patternType="solid">
        <fgColor theme="7"/>
        <bgColor theme="7" tint="0.79998168889431442"/>
      </patternFill>
    </fill>
    <fill>
      <patternFill patternType="solid">
        <fgColor theme="9"/>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8"/>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diagonal/>
    </border>
    <border>
      <left/>
      <right style="thin">
        <color indexed="64"/>
      </right>
      <top style="thin">
        <color rgb="FF000000"/>
      </top>
      <bottom/>
      <diagonal/>
    </border>
  </borders>
  <cellStyleXfs count="6">
    <xf numFmtId="0" fontId="0" fillId="0" borderId="0"/>
    <xf numFmtId="43" fontId="4" fillId="0" borderId="0" applyFont="0" applyFill="0" applyBorder="0" applyAlignment="0" applyProtection="0"/>
    <xf numFmtId="9" fontId="4" fillId="0" borderId="0" applyFont="0" applyFill="0" applyBorder="0" applyAlignment="0" applyProtection="0"/>
    <xf numFmtId="0" fontId="21" fillId="0" borderId="0" applyNumberFormat="0" applyFill="0" applyBorder="0" applyAlignment="0" applyProtection="0"/>
    <xf numFmtId="41" fontId="4" fillId="0" borderId="0" applyFont="0" applyFill="0" applyBorder="0" applyAlignment="0" applyProtection="0"/>
    <xf numFmtId="0" fontId="36" fillId="0" borderId="0"/>
  </cellStyleXfs>
  <cellXfs count="29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0" fontId="0" fillId="2" borderId="0" xfId="0" applyFill="1"/>
    <xf numFmtId="0" fontId="0" fillId="2" borderId="3" xfId="0" applyFill="1" applyBorder="1"/>
    <xf numFmtId="0" fontId="0" fillId="2" borderId="3" xfId="0" applyFill="1" applyBorder="1" applyAlignment="1">
      <alignment wrapText="1"/>
    </xf>
    <xf numFmtId="0" fontId="3" fillId="0" borderId="0" xfId="0" applyFont="1" applyAlignment="1">
      <alignment vertical="center"/>
    </xf>
    <xf numFmtId="0" fontId="3" fillId="0" borderId="0" xfId="0" applyFont="1"/>
    <xf numFmtId="0" fontId="1" fillId="4" borderId="4" xfId="0" applyFont="1" applyFill="1" applyBorder="1" applyAlignment="1">
      <alignment horizontal="left"/>
    </xf>
    <xf numFmtId="0" fontId="1" fillId="4" borderId="5" xfId="0" applyFont="1" applyFill="1" applyBorder="1" applyAlignment="1">
      <alignment horizontal="left"/>
    </xf>
    <xf numFmtId="165" fontId="6" fillId="4" borderId="4" xfId="1" applyNumberFormat="1" applyFont="1" applyFill="1" applyBorder="1" applyAlignment="1">
      <alignment horizontal="center"/>
    </xf>
    <xf numFmtId="0" fontId="5" fillId="3" borderId="0" xfId="0" applyFont="1" applyFill="1"/>
    <xf numFmtId="0" fontId="5" fillId="3" borderId="3" xfId="0" applyFont="1" applyFill="1" applyBorder="1"/>
    <xf numFmtId="165" fontId="6" fillId="4" borderId="3" xfId="1" applyNumberFormat="1" applyFont="1" applyFill="1" applyBorder="1" applyAlignment="1">
      <alignment horizontal="right"/>
    </xf>
    <xf numFmtId="0" fontId="5" fillId="3" borderId="0" xfId="0" applyFont="1" applyFill="1" applyBorder="1"/>
    <xf numFmtId="0" fontId="0" fillId="3" borderId="0" xfId="0" applyFill="1" applyBorder="1"/>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167" fontId="13" fillId="4" borderId="0" xfId="2" applyNumberFormat="1" applyFont="1" applyFill="1" applyAlignment="1">
      <alignment horizontal="left"/>
    </xf>
    <xf numFmtId="167" fontId="6" fillId="4" borderId="0" xfId="2" applyNumberFormat="1" applyFont="1" applyFill="1" applyAlignment="1">
      <alignment horizontal="left"/>
    </xf>
    <xf numFmtId="168" fontId="6" fillId="4" borderId="0" xfId="2" applyNumberFormat="1" applyFont="1" applyFill="1" applyAlignment="1">
      <alignment horizontal="left"/>
    </xf>
    <xf numFmtId="0" fontId="0" fillId="2" borderId="3" xfId="0" applyFill="1" applyBorder="1" applyAlignment="1">
      <alignment horizontal="left" vertical="center"/>
    </xf>
    <xf numFmtId="0" fontId="0" fillId="2" borderId="0" xfId="0" applyFill="1" applyBorder="1"/>
    <xf numFmtId="0" fontId="17" fillId="6" borderId="0" xfId="0" applyFont="1" applyFill="1"/>
    <xf numFmtId="0" fontId="1" fillId="5" borderId="3" xfId="0" applyFont="1" applyFill="1" applyBorder="1" applyAlignment="1">
      <alignment horizontal="center" wrapText="1"/>
    </xf>
    <xf numFmtId="0" fontId="0" fillId="6" borderId="0" xfId="0" applyFill="1"/>
    <xf numFmtId="17" fontId="20" fillId="2" borderId="0" xfId="0" quotePrefix="1" applyNumberFormat="1" applyFont="1" applyFill="1" applyAlignment="1">
      <alignment horizontal="left"/>
    </xf>
    <xf numFmtId="0" fontId="0" fillId="2" borderId="0" xfId="0" applyFill="1" applyAlignment="1">
      <alignment horizontal="left"/>
    </xf>
    <xf numFmtId="0" fontId="20" fillId="2" borderId="0" xfId="0" applyFont="1" applyFill="1" applyAlignment="1">
      <alignment horizontal="right"/>
    </xf>
    <xf numFmtId="0" fontId="0" fillId="2" borderId="0" xfId="0" applyFill="1" applyAlignment="1">
      <alignment horizontal="right"/>
    </xf>
    <xf numFmtId="0" fontId="22" fillId="2" borderId="0" xfId="0" applyFont="1" applyFill="1" applyAlignment="1">
      <alignment horizontal="center" vertical="center"/>
    </xf>
    <xf numFmtId="0" fontId="23" fillId="2" borderId="0" xfId="0" applyFont="1" applyFill="1" applyAlignment="1">
      <alignment horizontal="left" vertical="center"/>
    </xf>
    <xf numFmtId="0" fontId="0" fillId="2" borderId="3" xfId="0" applyFill="1" applyBorder="1" applyAlignment="1">
      <alignment horizontal="center"/>
    </xf>
    <xf numFmtId="0" fontId="0" fillId="6" borderId="3" xfId="0" applyFill="1" applyBorder="1"/>
    <xf numFmtId="165" fontId="6" fillId="4" borderId="3" xfId="1" applyNumberFormat="1" applyFont="1" applyFill="1" applyBorder="1" applyAlignment="1">
      <alignment horizontal="center"/>
    </xf>
    <xf numFmtId="166" fontId="6" fillId="4" borderId="3" xfId="1" applyNumberFormat="1" applyFont="1" applyFill="1" applyBorder="1" applyAlignment="1">
      <alignment horizontal="center"/>
    </xf>
    <xf numFmtId="0" fontId="5" fillId="3" borderId="3" xfId="0" applyFont="1" applyFill="1" applyBorder="1" applyAlignment="1">
      <alignment horizontal="center" vertical="center"/>
    </xf>
    <xf numFmtId="0" fontId="1" fillId="6" borderId="0" xfId="0" applyFont="1" applyFill="1"/>
    <xf numFmtId="0" fontId="0" fillId="6" borderId="0" xfId="0" applyFill="1" applyAlignment="1">
      <alignment horizontal="center" vertical="center" wrapText="1"/>
    </xf>
    <xf numFmtId="0" fontId="1" fillId="6" borderId="3" xfId="0" applyFont="1" applyFill="1" applyBorder="1" applyAlignment="1">
      <alignment horizontal="right"/>
    </xf>
    <xf numFmtId="0" fontId="1" fillId="6" borderId="0" xfId="0" applyFont="1" applyFill="1" applyBorder="1"/>
    <xf numFmtId="0" fontId="1" fillId="7" borderId="3" xfId="0" applyFont="1" applyFill="1" applyBorder="1" applyAlignment="1">
      <alignment horizontal="center" wrapText="1"/>
    </xf>
    <xf numFmtId="0" fontId="1" fillId="7" borderId="3" xfId="0" applyFont="1" applyFill="1" applyBorder="1" applyAlignment="1">
      <alignment horizontal="center"/>
    </xf>
    <xf numFmtId="0" fontId="1" fillId="7" borderId="3" xfId="0" applyFont="1" applyFill="1" applyBorder="1"/>
    <xf numFmtId="0" fontId="5" fillId="6" borderId="3" xfId="0" applyFont="1" applyFill="1" applyBorder="1" applyAlignment="1">
      <alignment horizontal="center" wrapText="1"/>
    </xf>
    <xf numFmtId="0" fontId="17" fillId="6" borderId="3" xfId="0" applyFont="1" applyFill="1" applyBorder="1"/>
    <xf numFmtId="0" fontId="0" fillId="6" borderId="3" xfId="0" applyFill="1" applyBorder="1" applyAlignment="1">
      <alignment horizontal="right"/>
    </xf>
    <xf numFmtId="0" fontId="0" fillId="2" borderId="3" xfId="0" applyFill="1" applyBorder="1" applyAlignment="1">
      <alignment horizontal="center" vertical="center"/>
    </xf>
    <xf numFmtId="1" fontId="7" fillId="6" borderId="3" xfId="0" applyNumberFormat="1" applyFont="1" applyFill="1" applyBorder="1" applyAlignment="1">
      <alignment horizontal="center"/>
    </xf>
    <xf numFmtId="41" fontId="0" fillId="2" borderId="3" xfId="4" applyFont="1" applyFill="1" applyBorder="1"/>
    <xf numFmtId="0" fontId="0" fillId="8" borderId="3" xfId="0" applyFill="1" applyBorder="1" applyAlignment="1">
      <alignment horizontal="center" vertical="center" wrapText="1"/>
    </xf>
    <xf numFmtId="0" fontId="1" fillId="9" borderId="3" xfId="0" applyFont="1" applyFill="1" applyBorder="1" applyAlignment="1">
      <alignment horizontal="center" wrapText="1"/>
    </xf>
    <xf numFmtId="0" fontId="0" fillId="2" borderId="3" xfId="2" applyNumberFormat="1" applyFont="1" applyFill="1" applyBorder="1" applyAlignment="1">
      <alignment horizontal="center" vertical="center"/>
    </xf>
    <xf numFmtId="41" fontId="7" fillId="6" borderId="3" xfId="4" applyNumberFormat="1" applyFont="1" applyFill="1" applyBorder="1"/>
    <xf numFmtId="41" fontId="0" fillId="6" borderId="3" xfId="4" applyFont="1" applyFill="1" applyBorder="1"/>
    <xf numFmtId="0" fontId="1" fillId="6" borderId="0" xfId="0" applyFont="1" applyFill="1" applyAlignment="1">
      <alignment horizontal="center" vertical="center" wrapText="1"/>
    </xf>
    <xf numFmtId="0" fontId="1" fillId="0" borderId="0" xfId="0" applyFont="1"/>
    <xf numFmtId="9" fontId="0" fillId="0" borderId="0" xfId="0" applyNumberFormat="1"/>
    <xf numFmtId="9" fontId="0" fillId="2" borderId="3" xfId="0" applyNumberFormat="1" applyFill="1" applyBorder="1"/>
    <xf numFmtId="41" fontId="0" fillId="0" borderId="0" xfId="4" applyFont="1"/>
    <xf numFmtId="41" fontId="0" fillId="6" borderId="3" xfId="0" applyNumberFormat="1" applyFill="1" applyBorder="1"/>
    <xf numFmtId="41" fontId="0" fillId="0" borderId="0" xfId="0" applyNumberFormat="1"/>
    <xf numFmtId="0" fontId="0" fillId="7" borderId="3" xfId="0" applyFill="1" applyBorder="1" applyAlignment="1">
      <alignment wrapText="1"/>
    </xf>
    <xf numFmtId="0" fontId="0" fillId="7" borderId="3" xfId="0" applyFill="1" applyBorder="1"/>
    <xf numFmtId="0" fontId="1" fillId="6" borderId="0" xfId="0" applyFont="1" applyFill="1" applyAlignment="1">
      <alignment horizontal="left" vertical="center"/>
    </xf>
    <xf numFmtId="0" fontId="1" fillId="6" borderId="3" xfId="0" applyFont="1" applyFill="1" applyBorder="1" applyAlignment="1">
      <alignment horizontal="center"/>
    </xf>
    <xf numFmtId="0" fontId="1" fillId="6" borderId="0" xfId="0" applyFont="1" applyFill="1" applyBorder="1" applyAlignment="1">
      <alignment vertical="center" wrapText="1"/>
    </xf>
    <xf numFmtId="0" fontId="0" fillId="6" borderId="0" xfId="0" applyFill="1" applyBorder="1"/>
    <xf numFmtId="0" fontId="1" fillId="7" borderId="3" xfId="0" applyFont="1" applyFill="1" applyBorder="1" applyAlignment="1">
      <alignment vertical="center" wrapText="1"/>
    </xf>
    <xf numFmtId="0" fontId="1" fillId="6" borderId="0" xfId="0" applyFont="1" applyFill="1" applyAlignment="1"/>
    <xf numFmtId="0" fontId="0" fillId="6" borderId="0" xfId="0" applyFill="1" applyAlignment="1">
      <alignment wrapText="1"/>
    </xf>
    <xf numFmtId="0" fontId="0" fillId="6" borderId="3" xfId="0" applyFill="1" applyBorder="1" applyAlignment="1">
      <alignment horizontal="center"/>
    </xf>
    <xf numFmtId="0" fontId="1" fillId="10" borderId="3" xfId="0" applyFont="1" applyFill="1" applyBorder="1" applyAlignment="1">
      <alignment horizontal="center" vertical="center" wrapText="1"/>
    </xf>
    <xf numFmtId="0" fontId="1" fillId="6" borderId="3" xfId="0" applyFont="1" applyFill="1" applyBorder="1" applyAlignment="1">
      <alignment horizontal="center" wrapText="1"/>
    </xf>
    <xf numFmtId="0" fontId="1" fillId="10" borderId="3" xfId="0" applyFont="1" applyFill="1" applyBorder="1" applyAlignment="1">
      <alignment horizontal="center"/>
    </xf>
    <xf numFmtId="0" fontId="1" fillId="10" borderId="3" xfId="0" applyFont="1" applyFill="1" applyBorder="1" applyAlignment="1">
      <alignment horizontal="center" wrapText="1"/>
    </xf>
    <xf numFmtId="0" fontId="0" fillId="12" borderId="3" xfId="0" quotePrefix="1" applyFill="1" applyBorder="1" applyAlignment="1">
      <alignment horizontal="center"/>
    </xf>
    <xf numFmtId="165" fontId="0" fillId="12" borderId="3" xfId="0" applyNumberFormat="1" applyFill="1" applyBorder="1"/>
    <xf numFmtId="0" fontId="7" fillId="12" borderId="4" xfId="0" applyFont="1" applyFill="1" applyBorder="1" applyAlignment="1">
      <alignment horizontal="center"/>
    </xf>
    <xf numFmtId="0" fontId="7" fillId="12" borderId="5" xfId="0" applyFont="1" applyFill="1" applyBorder="1" applyAlignment="1">
      <alignment horizontal="center"/>
    </xf>
    <xf numFmtId="166" fontId="7" fillId="12" borderId="3" xfId="1" applyNumberFormat="1" applyFont="1" applyFill="1" applyBorder="1"/>
    <xf numFmtId="165" fontId="7" fillId="12" borderId="4" xfId="1" applyNumberFormat="1" applyFont="1" applyFill="1" applyBorder="1"/>
    <xf numFmtId="0" fontId="7" fillId="12" borderId="5" xfId="0" quotePrefix="1" applyFont="1" applyFill="1" applyBorder="1" applyAlignment="1">
      <alignment horizontal="center"/>
    </xf>
    <xf numFmtId="165" fontId="7" fillId="12" borderId="3" xfId="0" applyNumberFormat="1" applyFont="1" applyFill="1" applyBorder="1"/>
    <xf numFmtId="0" fontId="7" fillId="6" borderId="0" xfId="0" applyFont="1" applyFill="1" applyBorder="1" applyAlignment="1">
      <alignment horizontal="center"/>
    </xf>
    <xf numFmtId="166" fontId="7" fillId="6" borderId="0" xfId="1" applyNumberFormat="1" applyFont="1" applyFill="1" applyBorder="1"/>
    <xf numFmtId="165" fontId="7" fillId="6" borderId="0" xfId="1" applyNumberFormat="1" applyFont="1" applyFill="1" applyBorder="1"/>
    <xf numFmtId="0" fontId="7" fillId="6" borderId="0" xfId="0" quotePrefix="1" applyFont="1" applyFill="1" applyBorder="1" applyAlignment="1">
      <alignment horizontal="center"/>
    </xf>
    <xf numFmtId="165" fontId="7" fillId="6" borderId="0" xfId="0" applyNumberFormat="1" applyFont="1" applyFill="1" applyBorder="1"/>
    <xf numFmtId="0" fontId="8" fillId="12" borderId="0" xfId="0" applyFont="1" applyFill="1"/>
    <xf numFmtId="0" fontId="9" fillId="12" borderId="0" xfId="0" applyFont="1" applyFill="1"/>
    <xf numFmtId="0" fontId="0" fillId="12" borderId="0" xfId="0" applyFill="1"/>
    <xf numFmtId="0" fontId="0" fillId="12" borderId="5" xfId="0" quotePrefix="1" applyFill="1" applyBorder="1" applyAlignment="1">
      <alignment horizontal="center"/>
    </xf>
    <xf numFmtId="0" fontId="5" fillId="3" borderId="0" xfId="0" applyFont="1" applyFill="1" applyBorder="1" applyAlignment="1">
      <alignment horizontal="left" vertical="center"/>
    </xf>
    <xf numFmtId="0" fontId="26" fillId="3" borderId="3" xfId="0" applyFont="1" applyFill="1" applyBorder="1" applyAlignment="1">
      <alignment horizontal="center" vertical="center"/>
    </xf>
    <xf numFmtId="0" fontId="12" fillId="12" borderId="0" xfId="0" applyFont="1" applyFill="1" applyProtection="1">
      <protection locked="0"/>
    </xf>
    <xf numFmtId="0" fontId="0" fillId="12" borderId="0" xfId="0" applyFill="1" applyAlignment="1"/>
    <xf numFmtId="165" fontId="15" fillId="12" borderId="0" xfId="1" applyNumberFormat="1" applyFont="1" applyFill="1"/>
    <xf numFmtId="41" fontId="1" fillId="13" borderId="0" xfId="4" applyFont="1" applyFill="1"/>
    <xf numFmtId="0" fontId="5" fillId="3" borderId="3" xfId="0" applyFont="1" applyFill="1" applyBorder="1" applyAlignment="1">
      <alignment vertical="center"/>
    </xf>
    <xf numFmtId="41" fontId="0" fillId="11" borderId="0" xfId="4" applyFont="1" applyFill="1"/>
    <xf numFmtId="41" fontId="1" fillId="11" borderId="0" xfId="4" applyFont="1" applyFill="1"/>
    <xf numFmtId="41" fontId="0" fillId="0" borderId="0" xfId="4" applyFont="1" applyAlignment="1">
      <alignment wrapText="1"/>
    </xf>
    <xf numFmtId="0" fontId="17" fillId="2" borderId="0" xfId="0" applyFont="1" applyFill="1"/>
    <xf numFmtId="9" fontId="13" fillId="4" borderId="0" xfId="2" applyFont="1" applyFill="1" applyAlignment="1">
      <alignment horizontal="left"/>
    </xf>
    <xf numFmtId="164" fontId="6" fillId="4" borderId="7" xfId="1" applyNumberFormat="1" applyFont="1" applyFill="1" applyBorder="1" applyAlignment="1"/>
    <xf numFmtId="0" fontId="0" fillId="2" borderId="1" xfId="0" applyFill="1" applyBorder="1"/>
    <xf numFmtId="0" fontId="5" fillId="4" borderId="1" xfId="0" applyFont="1" applyFill="1" applyBorder="1" applyAlignment="1">
      <alignment horizontal="left" vertical="center"/>
    </xf>
    <xf numFmtId="164" fontId="6" fillId="4" borderId="4" xfId="1" applyNumberFormat="1" applyFont="1" applyFill="1" applyBorder="1" applyAlignment="1"/>
    <xf numFmtId="41" fontId="11" fillId="2" borderId="3" xfId="4" applyFont="1" applyFill="1" applyBorder="1" applyAlignment="1">
      <alignment horizontal="center" vertical="center"/>
    </xf>
    <xf numFmtId="0" fontId="16" fillId="6" borderId="0" xfId="0" applyFont="1" applyFill="1"/>
    <xf numFmtId="0" fontId="5" fillId="12" borderId="0" xfId="0" applyFont="1" applyFill="1" applyBorder="1" applyAlignment="1">
      <alignment horizontal="left"/>
    </xf>
    <xf numFmtId="0" fontId="5" fillId="14" borderId="3" xfId="0" applyFont="1" applyFill="1" applyBorder="1" applyAlignment="1">
      <alignment horizontal="left" vertical="center"/>
    </xf>
    <xf numFmtId="0" fontId="1" fillId="10" borderId="3" xfId="0" applyFont="1" applyFill="1" applyBorder="1" applyAlignment="1">
      <alignment horizontal="center" vertical="center"/>
    </xf>
    <xf numFmtId="0" fontId="26" fillId="15" borderId="1" xfId="0" applyFont="1" applyFill="1" applyBorder="1" applyAlignment="1">
      <alignment horizontal="center" vertical="center"/>
    </xf>
    <xf numFmtId="0" fontId="12" fillId="12" borderId="0" xfId="0" applyFont="1" applyFill="1" applyBorder="1" applyAlignment="1" applyProtection="1">
      <alignment horizontal="center"/>
      <protection locked="0"/>
    </xf>
    <xf numFmtId="0" fontId="0" fillId="12" borderId="0" xfId="0" applyFill="1" applyBorder="1"/>
    <xf numFmtId="165" fontId="13" fillId="12" borderId="0" xfId="1" applyNumberFormat="1" applyFont="1" applyFill="1" applyBorder="1"/>
    <xf numFmtId="0" fontId="14" fillId="12" borderId="0" xfId="0" applyFont="1" applyFill="1" applyBorder="1"/>
    <xf numFmtId="0" fontId="12" fillId="12" borderId="0" xfId="0" applyFont="1" applyFill="1" applyBorder="1" applyAlignment="1" applyProtection="1">
      <alignment horizontal="left"/>
      <protection locked="0"/>
    </xf>
    <xf numFmtId="165" fontId="15" fillId="12" borderId="0" xfId="1" applyNumberFormat="1" applyFont="1" applyFill="1" applyBorder="1"/>
    <xf numFmtId="164" fontId="10" fillId="12" borderId="0" xfId="0" applyNumberFormat="1" applyFont="1" applyFill="1" applyBorder="1"/>
    <xf numFmtId="9" fontId="6" fillId="12" borderId="0" xfId="2" applyFont="1" applyFill="1" applyBorder="1"/>
    <xf numFmtId="0" fontId="16" fillId="12" borderId="0" xfId="0" applyFont="1" applyFill="1" applyBorder="1"/>
    <xf numFmtId="0" fontId="16" fillId="12" borderId="0" xfId="0" applyFont="1" applyFill="1" applyBorder="1" applyAlignment="1"/>
    <xf numFmtId="0" fontId="2" fillId="12" borderId="0" xfId="0" applyFont="1" applyFill="1" applyProtection="1">
      <protection locked="0"/>
    </xf>
    <xf numFmtId="0" fontId="18" fillId="12" borderId="0" xfId="0" applyFont="1" applyFill="1" applyProtection="1">
      <protection locked="0"/>
    </xf>
    <xf numFmtId="41" fontId="7" fillId="6" borderId="0" xfId="4" applyNumberFormat="1" applyFont="1" applyFill="1" applyBorder="1" applyAlignment="1">
      <alignment horizontal="center"/>
    </xf>
    <xf numFmtId="41" fontId="0" fillId="6" borderId="0" xfId="4" applyFont="1" applyFill="1" applyBorder="1"/>
    <xf numFmtId="0" fontId="10" fillId="6" borderId="0" xfId="0" applyFont="1" applyFill="1"/>
    <xf numFmtId="0" fontId="0" fillId="6" borderId="0" xfId="0" applyFill="1" applyAlignment="1">
      <alignment horizontal="left" vertical="center"/>
    </xf>
    <xf numFmtId="41" fontId="27" fillId="6" borderId="1" xfId="0" applyNumberFormat="1" applyFont="1" applyFill="1" applyBorder="1" applyAlignment="1">
      <alignment horizontal="center"/>
    </xf>
    <xf numFmtId="164" fontId="6" fillId="4" borderId="7" xfId="1" applyNumberFormat="1" applyFont="1" applyFill="1" applyBorder="1" applyAlignment="1" applyProtection="1"/>
    <xf numFmtId="41" fontId="0" fillId="17" borderId="0" xfId="4" applyFont="1" applyFill="1"/>
    <xf numFmtId="41" fontId="10" fillId="0" borderId="0" xfId="4" applyFont="1" applyAlignment="1">
      <alignment horizontal="center" vertical="center"/>
    </xf>
    <xf numFmtId="41" fontId="10" fillId="5" borderId="0" xfId="4" applyFont="1" applyFill="1" applyAlignment="1">
      <alignment horizontal="center" vertical="center" wrapText="1"/>
    </xf>
    <xf numFmtId="41" fontId="10" fillId="5" borderId="0" xfId="4" applyFont="1" applyFill="1" applyAlignment="1">
      <alignment horizontal="center" vertical="center"/>
    </xf>
    <xf numFmtId="0" fontId="1" fillId="0" borderId="0" xfId="0" applyFont="1" applyAlignment="1">
      <alignment horizontal="center"/>
    </xf>
    <xf numFmtId="0" fontId="0" fillId="0" borderId="0" xfId="0" applyBorder="1"/>
    <xf numFmtId="41" fontId="0" fillId="0" borderId="3" xfId="0" applyNumberFormat="1" applyBorder="1"/>
    <xf numFmtId="165" fontId="0" fillId="0" borderId="3" xfId="0" applyNumberFormat="1" applyBorder="1"/>
    <xf numFmtId="169" fontId="0" fillId="0" borderId="0" xfId="0" applyNumberFormat="1"/>
    <xf numFmtId="41" fontId="0" fillId="0" borderId="0" xfId="4" applyFont="1" applyFill="1" applyAlignment="1">
      <alignment wrapText="1"/>
    </xf>
    <xf numFmtId="41" fontId="0" fillId="0" borderId="0" xfId="4" applyFont="1" applyFill="1"/>
    <xf numFmtId="41" fontId="29" fillId="16" borderId="0" xfId="4" applyFont="1" applyFill="1" applyAlignment="1">
      <alignment wrapText="1"/>
    </xf>
    <xf numFmtId="41" fontId="0" fillId="16" borderId="0" xfId="4" applyFont="1" applyFill="1"/>
    <xf numFmtId="41" fontId="1" fillId="0" borderId="0" xfId="4" applyFont="1" applyAlignment="1">
      <alignment wrapText="1"/>
    </xf>
    <xf numFmtId="41" fontId="1" fillId="13" borderId="0" xfId="4" applyFont="1" applyFill="1" applyAlignment="1">
      <alignment wrapText="1"/>
    </xf>
    <xf numFmtId="41" fontId="0" fillId="13" borderId="0" xfId="4" applyFont="1" applyFill="1"/>
    <xf numFmtId="41" fontId="1" fillId="0" borderId="0" xfId="4" applyFont="1" applyFill="1" applyAlignment="1">
      <alignment wrapText="1"/>
    </xf>
    <xf numFmtId="41" fontId="1" fillId="11" borderId="0" xfId="4" applyFont="1" applyFill="1" applyAlignment="1">
      <alignment wrapText="1"/>
    </xf>
    <xf numFmtId="41" fontId="1" fillId="0" borderId="0" xfId="4" applyFont="1"/>
    <xf numFmtId="41" fontId="28" fillId="0" borderId="0" xfId="4" applyFont="1" applyAlignment="1">
      <alignment wrapText="1"/>
    </xf>
    <xf numFmtId="41" fontId="1" fillId="13" borderId="0" xfId="4" applyFont="1" applyFill="1" applyAlignment="1">
      <alignment horizontal="center"/>
    </xf>
    <xf numFmtId="41" fontId="1" fillId="11" borderId="0" xfId="4" applyFont="1" applyFill="1" applyAlignment="1">
      <alignment horizontal="center"/>
    </xf>
    <xf numFmtId="0" fontId="0" fillId="2" borderId="3" xfId="0" applyFill="1" applyBorder="1" applyProtection="1"/>
    <xf numFmtId="165" fontId="0" fillId="2" borderId="3" xfId="1" applyNumberFormat="1" applyFont="1" applyFill="1" applyBorder="1"/>
    <xf numFmtId="41" fontId="0" fillId="6" borderId="0" xfId="4" applyFont="1" applyFill="1"/>
    <xf numFmtId="41" fontId="1" fillId="6" borderId="3" xfId="4" applyFont="1" applyFill="1" applyBorder="1" applyAlignment="1">
      <alignment horizontal="center"/>
    </xf>
    <xf numFmtId="41" fontId="26" fillId="3" borderId="3" xfId="4" applyFont="1" applyFill="1" applyBorder="1" applyAlignment="1">
      <alignment horizontal="center" vertical="center"/>
    </xf>
    <xf numFmtId="0" fontId="21" fillId="2" borderId="0" xfId="3" applyFill="1" applyBorder="1" applyAlignment="1">
      <alignment horizontal="center"/>
    </xf>
    <xf numFmtId="0" fontId="22" fillId="2" borderId="0" xfId="0" applyFont="1" applyFill="1" applyAlignment="1">
      <alignment horizontal="center" vertical="center"/>
    </xf>
    <xf numFmtId="41" fontId="0" fillId="0" borderId="0" xfId="4" applyFont="1" applyAlignment="1">
      <alignment horizontal="center"/>
    </xf>
    <xf numFmtId="0" fontId="1" fillId="6" borderId="0" xfId="0" applyFont="1" applyFill="1" applyAlignment="1">
      <alignment vertical="center"/>
    </xf>
    <xf numFmtId="41" fontId="0" fillId="2" borderId="3" xfId="4" applyFont="1" applyFill="1" applyBorder="1" applyAlignment="1">
      <alignment vertical="center"/>
    </xf>
    <xf numFmtId="0" fontId="1" fillId="6" borderId="3" xfId="0" applyFont="1" applyFill="1" applyBorder="1" applyAlignment="1">
      <alignment horizontal="center" vertical="center"/>
    </xf>
    <xf numFmtId="0" fontId="21" fillId="2" borderId="0" xfId="3" applyFill="1" applyBorder="1" applyAlignment="1"/>
    <xf numFmtId="0" fontId="31" fillId="6" borderId="0" xfId="0" applyFont="1" applyFill="1" applyAlignment="1"/>
    <xf numFmtId="0" fontId="31" fillId="6" borderId="0" xfId="0" applyFont="1" applyFill="1"/>
    <xf numFmtId="0" fontId="37" fillId="6" borderId="13" xfId="5" applyFont="1" applyFill="1" applyBorder="1" applyAlignment="1">
      <alignment horizontal="left"/>
    </xf>
    <xf numFmtId="0" fontId="36" fillId="6" borderId="0" xfId="5" applyFill="1" applyAlignment="1">
      <alignment horizontal="center"/>
    </xf>
    <xf numFmtId="0" fontId="38" fillId="6" borderId="0" xfId="5" applyFont="1" applyFill="1" applyAlignment="1">
      <alignment horizontal="center"/>
    </xf>
    <xf numFmtId="0" fontId="36" fillId="6" borderId="16" xfId="5" applyFill="1" applyBorder="1" applyAlignment="1">
      <alignment horizontal="center"/>
    </xf>
    <xf numFmtId="0" fontId="37" fillId="6" borderId="14" xfId="5" applyFont="1" applyFill="1" applyBorder="1" applyAlignment="1">
      <alignment horizontal="left" vertical="center"/>
    </xf>
    <xf numFmtId="0" fontId="39" fillId="6" borderId="15" xfId="5" applyFont="1" applyFill="1" applyBorder="1" applyAlignment="1">
      <alignment horizontal="center" vertical="center"/>
    </xf>
    <xf numFmtId="0" fontId="40" fillId="6" borderId="15" xfId="5" applyFont="1" applyFill="1" applyBorder="1" applyAlignment="1">
      <alignment horizontal="center" vertical="center"/>
    </xf>
    <xf numFmtId="0" fontId="39" fillId="6" borderId="16" xfId="5" applyFont="1" applyFill="1" applyBorder="1" applyAlignment="1">
      <alignment horizontal="center" vertical="center"/>
    </xf>
    <xf numFmtId="0" fontId="31" fillId="2" borderId="4" xfId="0" applyFont="1" applyFill="1" applyBorder="1" applyAlignment="1"/>
    <xf numFmtId="0" fontId="31" fillId="2" borderId="6" xfId="0" applyFont="1" applyFill="1" applyBorder="1"/>
    <xf numFmtId="0" fontId="31" fillId="2" borderId="5" xfId="0" applyFont="1" applyFill="1" applyBorder="1"/>
    <xf numFmtId="0" fontId="32" fillId="2" borderId="6" xfId="0" applyFont="1" applyFill="1" applyBorder="1" applyAlignment="1">
      <alignment horizontal="left"/>
    </xf>
    <xf numFmtId="0" fontId="31" fillId="2" borderId="0" xfId="0" applyFont="1" applyFill="1"/>
    <xf numFmtId="170" fontId="32" fillId="2" borderId="6" xfId="0" applyNumberFormat="1" applyFont="1" applyFill="1" applyBorder="1" applyAlignment="1">
      <alignment horizontal="right"/>
    </xf>
    <xf numFmtId="14" fontId="31" fillId="2" borderId="0" xfId="0" applyNumberFormat="1" applyFont="1" applyFill="1"/>
    <xf numFmtId="0" fontId="32" fillId="2" borderId="6" xfId="0" applyFont="1" applyFill="1" applyBorder="1" applyAlignment="1">
      <alignment horizontal="center"/>
    </xf>
    <xf numFmtId="0" fontId="32" fillId="2" borderId="6" xfId="0" applyFont="1" applyFill="1" applyBorder="1"/>
    <xf numFmtId="0" fontId="31" fillId="2" borderId="2" xfId="0" applyFont="1" applyFill="1" applyBorder="1"/>
    <xf numFmtId="0" fontId="31" fillId="2" borderId="4" xfId="0" applyFont="1" applyFill="1" applyBorder="1"/>
    <xf numFmtId="0" fontId="32" fillId="2" borderId="6" xfId="0" applyFont="1" applyFill="1" applyBorder="1" applyAlignment="1"/>
    <xf numFmtId="0" fontId="35" fillId="2" borderId="6" xfId="0" applyFont="1" applyFill="1" applyBorder="1" applyAlignment="1"/>
    <xf numFmtId="0" fontId="35" fillId="2" borderId="5" xfId="0" applyFont="1" applyFill="1" applyBorder="1" applyAlignment="1"/>
    <xf numFmtId="14" fontId="31" fillId="2" borderId="6" xfId="0" quotePrefix="1" applyNumberFormat="1" applyFont="1" applyFill="1" applyBorder="1"/>
    <xf numFmtId="0" fontId="31" fillId="2" borderId="4" xfId="0" applyFont="1" applyFill="1" applyBorder="1" applyAlignment="1">
      <alignment vertical="top"/>
    </xf>
    <xf numFmtId="0" fontId="0" fillId="2" borderId="6" xfId="0" applyFill="1" applyBorder="1" applyAlignment="1">
      <alignment vertical="top"/>
    </xf>
    <xf numFmtId="0" fontId="0" fillId="2" borderId="5" xfId="0" applyFill="1" applyBorder="1" applyAlignment="1">
      <alignment vertical="top"/>
    </xf>
    <xf numFmtId="0" fontId="31" fillId="2" borderId="3" xfId="0" applyFont="1" applyFill="1" applyBorder="1" applyAlignment="1">
      <alignment vertical="top"/>
    </xf>
    <xf numFmtId="165" fontId="0" fillId="0" borderId="0" xfId="0" applyNumberFormat="1" applyBorder="1"/>
    <xf numFmtId="41" fontId="10" fillId="10" borderId="0" xfId="4" applyFont="1" applyFill="1" applyAlignment="1">
      <alignment wrapText="1"/>
    </xf>
    <xf numFmtId="41" fontId="10" fillId="10" borderId="0" xfId="4" applyFont="1" applyFill="1"/>
    <xf numFmtId="41" fontId="41" fillId="0" borderId="0" xfId="4" applyFont="1" applyFill="1"/>
    <xf numFmtId="0" fontId="42" fillId="3" borderId="3" xfId="0" applyFont="1" applyFill="1" applyBorder="1" applyAlignment="1">
      <alignment horizontal="center" vertical="center" wrapText="1"/>
    </xf>
    <xf numFmtId="0" fontId="43" fillId="0" borderId="0" xfId="0" applyFont="1" applyAlignment="1">
      <alignment vertical="center" wrapText="1"/>
    </xf>
    <xf numFmtId="0" fontId="43" fillId="0" borderId="0" xfId="0" applyFont="1"/>
    <xf numFmtId="0" fontId="43" fillId="0" borderId="3" xfId="0" applyFont="1" applyBorder="1" applyAlignment="1">
      <alignment horizontal="center" vertical="center"/>
    </xf>
    <xf numFmtId="0" fontId="43" fillId="0" borderId="0" xfId="0" applyFont="1" applyAlignment="1">
      <alignment vertical="center"/>
    </xf>
    <xf numFmtId="0" fontId="43" fillId="0" borderId="3" xfId="0" applyFont="1" applyBorder="1" applyAlignment="1">
      <alignment horizontal="left" vertical="center"/>
    </xf>
    <xf numFmtId="0" fontId="43" fillId="0" borderId="0" xfId="0" applyFont="1" applyAlignment="1">
      <alignment horizontal="center" vertical="center"/>
    </xf>
    <xf numFmtId="0" fontId="43" fillId="0" borderId="3" xfId="0" applyFont="1" applyBorder="1" applyAlignment="1">
      <alignment vertical="center" wrapText="1"/>
    </xf>
    <xf numFmtId="0" fontId="43" fillId="0" borderId="3" xfId="0" quotePrefix="1" applyFont="1" applyBorder="1" applyAlignment="1">
      <alignment wrapText="1"/>
    </xf>
    <xf numFmtId="0" fontId="43" fillId="0" borderId="3" xfId="0" applyFont="1" applyBorder="1" applyAlignment="1">
      <alignment horizontal="left" vertical="center" wrapText="1"/>
    </xf>
    <xf numFmtId="9" fontId="0" fillId="0" borderId="0" xfId="2" applyFont="1"/>
    <xf numFmtId="9" fontId="0" fillId="19" borderId="0" xfId="2" applyFont="1" applyFill="1"/>
    <xf numFmtId="41" fontId="1" fillId="20" borderId="0" xfId="4" applyFont="1" applyFill="1"/>
    <xf numFmtId="41" fontId="1" fillId="20" borderId="0" xfId="4" applyFont="1" applyFill="1" applyAlignment="1">
      <alignment horizontal="center"/>
    </xf>
    <xf numFmtId="41" fontId="0" fillId="20" borderId="0" xfId="4" applyFont="1" applyFill="1"/>
    <xf numFmtId="9" fontId="0" fillId="0" borderId="0" xfId="2" applyFont="1" applyAlignment="1">
      <alignment horizontal="center"/>
    </xf>
    <xf numFmtId="9" fontId="0" fillId="19" borderId="0" xfId="2" applyFont="1" applyFill="1" applyAlignment="1">
      <alignment horizontal="center"/>
    </xf>
    <xf numFmtId="41" fontId="0" fillId="0" borderId="0" xfId="4" applyFont="1" applyAlignment="1"/>
    <xf numFmtId="41" fontId="0" fillId="11" borderId="0" xfId="4" applyFont="1" applyFill="1" applyAlignment="1"/>
    <xf numFmtId="0" fontId="0" fillId="21" borderId="3" xfId="0" applyFill="1" applyBorder="1"/>
    <xf numFmtId="0" fontId="1" fillId="22" borderId="3" xfId="0" applyFont="1" applyFill="1" applyBorder="1" applyAlignment="1">
      <alignment horizontal="center"/>
    </xf>
    <xf numFmtId="0" fontId="45" fillId="0" borderId="3" xfId="0" applyFont="1" applyBorder="1" applyAlignment="1">
      <alignment horizontal="center" vertical="center"/>
    </xf>
    <xf numFmtId="0" fontId="45" fillId="0" borderId="3" xfId="0" applyNumberFormat="1" applyFont="1" applyBorder="1" applyAlignment="1">
      <alignment horizontal="center" vertical="center"/>
    </xf>
    <xf numFmtId="9" fontId="45" fillId="0" borderId="3" xfId="0" applyNumberFormat="1" applyFont="1" applyBorder="1" applyAlignment="1">
      <alignment horizontal="center" vertical="center"/>
    </xf>
    <xf numFmtId="0" fontId="45" fillId="0" borderId="3" xfId="0" applyFont="1" applyBorder="1" applyAlignment="1">
      <alignment horizontal="center" vertical="center" wrapText="1"/>
    </xf>
    <xf numFmtId="41" fontId="45" fillId="0" borderId="3" xfId="0" applyNumberFormat="1" applyFont="1" applyBorder="1" applyAlignment="1">
      <alignment horizontal="center" vertical="center"/>
    </xf>
    <xf numFmtId="41" fontId="45" fillId="0" borderId="3" xfId="0" applyNumberFormat="1" applyFont="1" applyBorder="1" applyAlignment="1">
      <alignment horizontal="center"/>
    </xf>
    <xf numFmtId="9" fontId="45" fillId="0" borderId="3" xfId="0" applyNumberFormat="1" applyFont="1" applyBorder="1" applyAlignment="1">
      <alignment horizontal="right"/>
    </xf>
    <xf numFmtId="0" fontId="2" fillId="0" borderId="1" xfId="0" applyFont="1" applyBorder="1" applyAlignment="1">
      <alignment horizontal="center"/>
    </xf>
    <xf numFmtId="0" fontId="1" fillId="0" borderId="2" xfId="0" applyFont="1" applyBorder="1" applyAlignment="1">
      <alignment horizontal="center" vertical="center"/>
    </xf>
    <xf numFmtId="0" fontId="21" fillId="2" borderId="0" xfId="3" applyFill="1" applyBorder="1" applyAlignment="1">
      <alignment horizontal="center"/>
    </xf>
    <xf numFmtId="0" fontId="22" fillId="2" borderId="0" xfId="0" applyFont="1" applyFill="1" applyAlignment="1">
      <alignment horizontal="center" vertical="center"/>
    </xf>
    <xf numFmtId="0" fontId="37" fillId="6" borderId="11" xfId="5" applyFont="1" applyFill="1" applyBorder="1" applyAlignment="1">
      <alignment horizontal="center"/>
    </xf>
    <xf numFmtId="0" fontId="37" fillId="6" borderId="12" xfId="5" applyFont="1" applyFill="1" applyBorder="1" applyAlignment="1">
      <alignment horizontal="center"/>
    </xf>
    <xf numFmtId="0" fontId="37" fillId="6" borderId="17" xfId="5" applyFont="1" applyFill="1" applyBorder="1" applyAlignment="1">
      <alignment horizontal="center"/>
    </xf>
    <xf numFmtId="0" fontId="2" fillId="6" borderId="6" xfId="0" applyFont="1" applyFill="1" applyBorder="1" applyAlignment="1">
      <alignment horizontal="center"/>
    </xf>
    <xf numFmtId="0" fontId="30" fillId="6" borderId="8" xfId="0" applyFont="1" applyFill="1" applyBorder="1" applyAlignment="1">
      <alignment horizontal="center" vertical="center"/>
    </xf>
    <xf numFmtId="0" fontId="0" fillId="6" borderId="2" xfId="0" applyFill="1" applyBorder="1" applyAlignment="1">
      <alignment horizontal="center" vertical="center"/>
    </xf>
    <xf numFmtId="0" fontId="0" fillId="6" borderId="9" xfId="0" applyFill="1" applyBorder="1" applyAlignment="1">
      <alignment horizontal="center" vertical="center"/>
    </xf>
    <xf numFmtId="0" fontId="30" fillId="6" borderId="7" xfId="0" applyFont="1" applyFill="1" applyBorder="1" applyAlignment="1">
      <alignment horizontal="center" vertical="center"/>
    </xf>
    <xf numFmtId="0" fontId="0" fillId="6" borderId="1" xfId="0" applyFill="1" applyBorder="1" applyAlignment="1">
      <alignment horizontal="center" vertical="center"/>
    </xf>
    <xf numFmtId="0" fontId="0" fillId="6" borderId="10" xfId="0" applyFill="1" applyBorder="1" applyAlignment="1">
      <alignment horizontal="center" vertical="center"/>
    </xf>
    <xf numFmtId="3" fontId="33" fillId="2" borderId="6" xfId="0" applyNumberFormat="1" applyFont="1" applyFill="1" applyBorder="1" applyAlignment="1"/>
    <xf numFmtId="0" fontId="34" fillId="2" borderId="5" xfId="0" applyFont="1" applyFill="1" applyBorder="1" applyAlignment="1"/>
    <xf numFmtId="0" fontId="32" fillId="2" borderId="6" xfId="0" applyFont="1" applyFill="1" applyBorder="1" applyAlignment="1">
      <alignment horizontal="right"/>
    </xf>
    <xf numFmtId="0" fontId="35" fillId="2" borderId="5" xfId="0" applyFont="1" applyFill="1" applyBorder="1" applyAlignment="1">
      <alignment horizontal="right"/>
    </xf>
    <xf numFmtId="0" fontId="32" fillId="2" borderId="7" xfId="0" applyFont="1" applyFill="1" applyBorder="1" applyAlignment="1">
      <alignment vertical="top" wrapText="1"/>
    </xf>
    <xf numFmtId="0" fontId="0" fillId="2" borderId="1" xfId="0" applyFill="1" applyBorder="1" applyAlignment="1">
      <alignment vertical="top" wrapText="1"/>
    </xf>
    <xf numFmtId="0" fontId="0" fillId="2" borderId="10" xfId="0" applyFill="1" applyBorder="1" applyAlignment="1">
      <alignment vertical="top" wrapText="1"/>
    </xf>
    <xf numFmtId="0" fontId="0" fillId="2" borderId="3" xfId="0" applyFill="1" applyBorder="1" applyAlignment="1">
      <alignment horizontal="center"/>
    </xf>
    <xf numFmtId="0" fontId="1" fillId="6" borderId="0" xfId="0" applyFont="1" applyFill="1" applyAlignment="1">
      <alignment horizontal="center" wrapText="1"/>
    </xf>
    <xf numFmtId="0" fontId="0" fillId="6" borderId="3" xfId="0" applyFill="1" applyBorder="1" applyAlignment="1">
      <alignment horizontal="center"/>
    </xf>
    <xf numFmtId="9" fontId="0" fillId="6" borderId="3" xfId="2" applyFont="1" applyFill="1" applyBorder="1" applyAlignment="1">
      <alignment horizontal="center"/>
    </xf>
    <xf numFmtId="0" fontId="1" fillId="6" borderId="3" xfId="0" applyFont="1" applyFill="1" applyBorder="1" applyAlignment="1">
      <alignment horizontal="center"/>
    </xf>
    <xf numFmtId="0" fontId="26"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9" fontId="6" fillId="4" borderId="3" xfId="2" applyFont="1" applyFill="1" applyBorder="1" applyAlignment="1">
      <alignment horizontal="right"/>
    </xf>
    <xf numFmtId="0" fontId="5" fillId="3" borderId="3" xfId="0" applyFont="1" applyFill="1" applyBorder="1" applyAlignment="1">
      <alignment horizontal="center" vertical="center"/>
    </xf>
    <xf numFmtId="0" fontId="11" fillId="6" borderId="1" xfId="0" applyFont="1" applyFill="1" applyBorder="1" applyAlignment="1">
      <alignment horizontal="center"/>
    </xf>
    <xf numFmtId="9" fontId="6" fillId="4" borderId="0" xfId="2" applyFont="1" applyFill="1" applyAlignment="1">
      <alignment horizontal="center"/>
    </xf>
    <xf numFmtId="166" fontId="6" fillId="4" borderId="5" xfId="1" applyNumberFormat="1" applyFont="1" applyFill="1" applyBorder="1" applyAlignment="1">
      <alignment horizontal="center"/>
    </xf>
    <xf numFmtId="166" fontId="6" fillId="4" borderId="3" xfId="1" applyNumberFormat="1" applyFont="1" applyFill="1" applyBorder="1" applyAlignment="1">
      <alignment horizontal="center"/>
    </xf>
    <xf numFmtId="165" fontId="6" fillId="4" borderId="5" xfId="1" applyNumberFormat="1" applyFont="1" applyFill="1" applyBorder="1" applyAlignment="1">
      <alignment horizontal="center"/>
    </xf>
    <xf numFmtId="165" fontId="6" fillId="4" borderId="3" xfId="1" applyNumberFormat="1" applyFont="1" applyFill="1" applyBorder="1" applyAlignment="1">
      <alignment horizontal="center"/>
    </xf>
    <xf numFmtId="41" fontId="6" fillId="4" borderId="5" xfId="4" applyFont="1" applyFill="1" applyBorder="1" applyAlignment="1">
      <alignment horizontal="center"/>
    </xf>
    <xf numFmtId="41" fontId="6" fillId="4" borderId="3" xfId="4" applyFont="1" applyFill="1" applyBorder="1" applyAlignment="1">
      <alignment horizontal="center"/>
    </xf>
    <xf numFmtId="9" fontId="6" fillId="4" borderId="5" xfId="2" applyFont="1" applyFill="1" applyBorder="1" applyAlignment="1">
      <alignment horizontal="right"/>
    </xf>
    <xf numFmtId="166" fontId="6" fillId="4" borderId="5" xfId="1" applyNumberFormat="1" applyFont="1" applyFill="1" applyBorder="1" applyAlignment="1" applyProtection="1">
      <alignment horizontal="center"/>
    </xf>
    <xf numFmtId="166" fontId="6" fillId="4" borderId="3" xfId="1" applyNumberFormat="1" applyFont="1" applyFill="1" applyBorder="1" applyAlignment="1" applyProtection="1">
      <alignment horizontal="center"/>
    </xf>
    <xf numFmtId="167" fontId="6" fillId="4" borderId="5" xfId="2" applyNumberFormat="1" applyFont="1" applyFill="1" applyBorder="1" applyAlignment="1">
      <alignment horizontal="right"/>
    </xf>
    <xf numFmtId="167" fontId="6" fillId="4" borderId="3" xfId="2" applyNumberFormat="1" applyFont="1" applyFill="1" applyBorder="1" applyAlignment="1">
      <alignment horizontal="right"/>
    </xf>
    <xf numFmtId="165" fontId="10" fillId="12" borderId="0" xfId="1" applyNumberFormat="1" applyFont="1" applyFill="1" applyBorder="1" applyAlignment="1">
      <alignment horizontal="center"/>
    </xf>
    <xf numFmtId="41" fontId="7" fillId="6" borderId="3" xfId="4" applyNumberFormat="1" applyFont="1" applyFill="1" applyBorder="1" applyAlignment="1">
      <alignment horizontal="center"/>
    </xf>
    <xf numFmtId="0" fontId="24" fillId="2" borderId="4" xfId="0" applyFont="1" applyFill="1" applyBorder="1" applyAlignment="1">
      <alignment horizontal="center" wrapText="1"/>
    </xf>
    <xf numFmtId="0" fontId="24" fillId="2" borderId="6" xfId="0" applyFont="1" applyFill="1" applyBorder="1" applyAlignment="1">
      <alignment horizontal="center" wrapText="1"/>
    </xf>
    <xf numFmtId="0" fontId="24" fillId="2" borderId="5" xfId="0" applyFont="1" applyFill="1" applyBorder="1" applyAlignment="1">
      <alignment horizontal="center" wrapText="1"/>
    </xf>
    <xf numFmtId="0" fontId="2" fillId="12" borderId="0" xfId="0" applyFont="1" applyFill="1" applyAlignment="1" applyProtection="1">
      <alignment horizontal="left" wrapText="1"/>
      <protection locked="0"/>
    </xf>
    <xf numFmtId="41" fontId="7" fillId="6" borderId="4" xfId="4" applyNumberFormat="1" applyFont="1" applyFill="1" applyBorder="1" applyAlignment="1">
      <alignment horizontal="left"/>
    </xf>
    <xf numFmtId="41" fontId="7" fillId="6" borderId="6" xfId="4" applyNumberFormat="1" applyFont="1" applyFill="1" applyBorder="1" applyAlignment="1">
      <alignment horizontal="left"/>
    </xf>
    <xf numFmtId="41" fontId="7" fillId="6" borderId="5" xfId="4" applyNumberFormat="1" applyFont="1" applyFill="1" applyBorder="1" applyAlignment="1">
      <alignment horizontal="left"/>
    </xf>
    <xf numFmtId="41" fontId="0" fillId="0" borderId="0" xfId="4" applyFont="1" applyAlignment="1">
      <alignment horizontal="center"/>
    </xf>
    <xf numFmtId="9" fontId="0" fillId="0" borderId="3" xfId="0" applyNumberFormat="1" applyBorder="1" applyAlignment="1">
      <alignment horizontal="center"/>
    </xf>
    <xf numFmtId="0" fontId="0" fillId="0" borderId="3" xfId="0" applyBorder="1" applyAlignment="1">
      <alignment horizontal="center"/>
    </xf>
    <xf numFmtId="41" fontId="0" fillId="0" borderId="3" xfId="4" applyFont="1" applyBorder="1" applyAlignment="1">
      <alignment horizontal="center" vertical="center"/>
    </xf>
    <xf numFmtId="0" fontId="44" fillId="18" borderId="4" xfId="0" applyFont="1" applyFill="1" applyBorder="1" applyAlignment="1">
      <alignment horizontal="left" wrapText="1"/>
    </xf>
    <xf numFmtId="0" fontId="44" fillId="18" borderId="6" xfId="0" applyFont="1" applyFill="1" applyBorder="1" applyAlignment="1">
      <alignment horizontal="left" wrapText="1"/>
    </xf>
    <xf numFmtId="0" fontId="44" fillId="18" borderId="5" xfId="0" applyFont="1" applyFill="1" applyBorder="1" applyAlignment="1">
      <alignment horizontal="left" wrapText="1"/>
    </xf>
    <xf numFmtId="0" fontId="43" fillId="0" borderId="3" xfId="0" applyFont="1" applyBorder="1" applyAlignment="1">
      <alignment horizontal="left" vertical="center" wrapText="1"/>
    </xf>
    <xf numFmtId="0" fontId="43" fillId="0" borderId="3" xfId="0" applyFont="1" applyBorder="1" applyAlignment="1">
      <alignment horizontal="center" vertical="center"/>
    </xf>
  </cellXfs>
  <cellStyles count="6">
    <cellStyle name="Lien hypertexte" xfId="3" builtinId="8"/>
    <cellStyle name="Milliers" xfId="1" builtinId="3"/>
    <cellStyle name="Milliers [0]" xfId="4" builtinId="6"/>
    <cellStyle name="Normal" xfId="0" builtinId="0"/>
    <cellStyle name="Normal 2" xfId="5"/>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a:latin typeface="Aharoni" panose="02010803020104030203" pitchFamily="2" charset="-79"/>
                <a:cs typeface="Aharoni" panose="02010803020104030203" pitchFamily="2" charset="-79"/>
              </a:rPr>
              <a:t>Variation de la</a:t>
            </a:r>
            <a:r>
              <a:rPr lang="fr-FR" sz="1100" baseline="0">
                <a:latin typeface="Aharoni" panose="02010803020104030203" pitchFamily="2" charset="-79"/>
                <a:cs typeface="Aharoni" panose="02010803020104030203" pitchFamily="2" charset="-79"/>
              </a:rPr>
              <a:t> Redevance par annee</a:t>
            </a:r>
          </a:p>
          <a:p>
            <a:pPr>
              <a:defRPr/>
            </a:pPr>
            <a:r>
              <a:rPr lang="fr-FR" sz="1100" b="1" baseline="0"/>
              <a:t>≤10%</a:t>
            </a:r>
            <a:endParaRPr lang="fr-FR"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solidFill>
              <a:schemeClr val="accent1"/>
            </a:solidFill>
            <a:ln>
              <a:noFill/>
            </a:ln>
            <a:effectLst/>
            <a:sp3d/>
          </c:spPr>
          <c:invertIfNegative val="0"/>
          <c:val>
            <c:numRef>
              <c:f>tableau_recap!$O$171:$BO$171</c:f>
              <c:numCache>
                <c:formatCode>0%</c:formatCode>
                <c:ptCount val="53"/>
                <c:pt idx="0">
                  <c:v>8.539999999999999E-2</c:v>
                </c:pt>
                <c:pt idx="1">
                  <c:v>8.4053333333333327E-2</c:v>
                </c:pt>
                <c:pt idx="2">
                  <c:v>8.4053333333333327E-2</c:v>
                </c:pt>
                <c:pt idx="3">
                  <c:v>8.4053333333333327E-2</c:v>
                </c:pt>
                <c:pt idx="4">
                  <c:v>8.4053333333333327E-2</c:v>
                </c:pt>
                <c:pt idx="5">
                  <c:v>8.4053333333333327E-2</c:v>
                </c:pt>
                <c:pt idx="6">
                  <c:v>8.4053333333333327E-2</c:v>
                </c:pt>
                <c:pt idx="7">
                  <c:v>8.4053333333333327E-2</c:v>
                </c:pt>
                <c:pt idx="8">
                  <c:v>8.4053333333333327E-2</c:v>
                </c:pt>
                <c:pt idx="9">
                  <c:v>8.4053333333333327E-2</c:v>
                </c:pt>
                <c:pt idx="10">
                  <c:v>8.4053333333333327E-2</c:v>
                </c:pt>
                <c:pt idx="11">
                  <c:v>8.4053333333333327E-2</c:v>
                </c:pt>
                <c:pt idx="12">
                  <c:v>8.4053333333333327E-2</c:v>
                </c:pt>
                <c:pt idx="13">
                  <c:v>8.4053333333333327E-2</c:v>
                </c:pt>
                <c:pt idx="14">
                  <c:v>8.4106666666666663E-2</c:v>
                </c:pt>
                <c:pt idx="15">
                  <c:v>8.4106666666666663E-2</c:v>
                </c:pt>
                <c:pt idx="16">
                  <c:v>8.4106666666666663E-2</c:v>
                </c:pt>
                <c:pt idx="17">
                  <c:v>8.4106666666666663E-2</c:v>
                </c:pt>
                <c:pt idx="18">
                  <c:v>8.4106666666666663E-2</c:v>
                </c:pt>
                <c:pt idx="19">
                  <c:v>8.4106666666666663E-2</c:v>
                </c:pt>
                <c:pt idx="20">
                  <c:v>8.4106666666666663E-2</c:v>
                </c:pt>
                <c:pt idx="21">
                  <c:v>8.4106666666666663E-2</c:v>
                </c:pt>
                <c:pt idx="22">
                  <c:v>8.4106666666666663E-2</c:v>
                </c:pt>
                <c:pt idx="23">
                  <c:v>8.4106666666666663E-2</c:v>
                </c:pt>
                <c:pt idx="24">
                  <c:v>8.4106666666666663E-2</c:v>
                </c:pt>
                <c:pt idx="25">
                  <c:v>8.4106666666666663E-2</c:v>
                </c:pt>
                <c:pt idx="26">
                  <c:v>8.4106666666666663E-2</c:v>
                </c:pt>
                <c:pt idx="27">
                  <c:v>8.3199999999999996E-2</c:v>
                </c:pt>
                <c:pt idx="28">
                  <c:v>8.3199999999999996E-2</c:v>
                </c:pt>
                <c:pt idx="29">
                  <c:v>8.3199999999999996E-2</c:v>
                </c:pt>
                <c:pt idx="30">
                  <c:v>8.3199999999999996E-2</c:v>
                </c:pt>
                <c:pt idx="31">
                  <c:v>8.3199999999999996E-2</c:v>
                </c:pt>
                <c:pt idx="32">
                  <c:v>8.3199999999999996E-2</c:v>
                </c:pt>
                <c:pt idx="33">
                  <c:v>8.3199999999999996E-2</c:v>
                </c:pt>
                <c:pt idx="34">
                  <c:v>8.3199999999999996E-2</c:v>
                </c:pt>
                <c:pt idx="35">
                  <c:v>8.3199999999999996E-2</c:v>
                </c:pt>
                <c:pt idx="36">
                  <c:v>8.3199999999999996E-2</c:v>
                </c:pt>
                <c:pt idx="37">
                  <c:v>8.3199999999999996E-2</c:v>
                </c:pt>
                <c:pt idx="38">
                  <c:v>8.3199999999999996E-2</c:v>
                </c:pt>
                <c:pt idx="39">
                  <c:v>8.3199999999999996E-2</c:v>
                </c:pt>
                <c:pt idx="40">
                  <c:v>8.324444444444444E-2</c:v>
                </c:pt>
                <c:pt idx="41">
                  <c:v>8.324444444444444E-2</c:v>
                </c:pt>
                <c:pt idx="42">
                  <c:v>8.324444444444444E-2</c:v>
                </c:pt>
                <c:pt idx="43">
                  <c:v>8.324444444444444E-2</c:v>
                </c:pt>
                <c:pt idx="44">
                  <c:v>8.324444444444444E-2</c:v>
                </c:pt>
                <c:pt idx="45">
                  <c:v>8.324444444444444E-2</c:v>
                </c:pt>
                <c:pt idx="46">
                  <c:v>8.324444444444444E-2</c:v>
                </c:pt>
                <c:pt idx="47">
                  <c:v>8.324444444444444E-2</c:v>
                </c:pt>
                <c:pt idx="48">
                  <c:v>8.324444444444444E-2</c:v>
                </c:pt>
                <c:pt idx="49">
                  <c:v>8.324444444444444E-2</c:v>
                </c:pt>
                <c:pt idx="50">
                  <c:v>8.324444444444444E-2</c:v>
                </c:pt>
                <c:pt idx="51">
                  <c:v>8.324444444444444E-2</c:v>
                </c:pt>
                <c:pt idx="52">
                  <c:v>8.324444444444444E-2</c:v>
                </c:pt>
              </c:numCache>
            </c:numRef>
          </c:val>
          <c:extLst>
            <c:ext xmlns:c16="http://schemas.microsoft.com/office/drawing/2014/chart" uri="{C3380CC4-5D6E-409C-BE32-E72D297353CC}">
              <c16:uniqueId val="{00000000-D17C-4052-A4C8-052F5A84A879}"/>
            </c:ext>
          </c:extLst>
        </c:ser>
        <c:dLbls>
          <c:showLegendKey val="0"/>
          <c:showVal val="0"/>
          <c:showCatName val="0"/>
          <c:showSerName val="0"/>
          <c:showPercent val="0"/>
          <c:showBubbleSize val="0"/>
        </c:dLbls>
        <c:gapWidth val="150"/>
        <c:shape val="box"/>
        <c:axId val="661206112"/>
        <c:axId val="661200208"/>
        <c:axId val="435892024"/>
      </c:bar3DChart>
      <c:catAx>
        <c:axId val="661206112"/>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200208"/>
        <c:crosses val="autoZero"/>
        <c:auto val="1"/>
        <c:lblAlgn val="ctr"/>
        <c:lblOffset val="100"/>
        <c:noMultiLvlLbl val="0"/>
      </c:catAx>
      <c:valAx>
        <c:axId val="661200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206112"/>
        <c:crosses val="autoZero"/>
        <c:crossBetween val="between"/>
      </c:valAx>
      <c:serAx>
        <c:axId val="435892024"/>
        <c:scaling>
          <c:orientation val="minMax"/>
        </c:scaling>
        <c:delete val="1"/>
        <c:axPos val="b"/>
        <c:majorTickMark val="none"/>
        <c:minorTickMark val="none"/>
        <c:tickLblPos val="nextTo"/>
        <c:crossAx val="661200208"/>
        <c:crosses val="autoZero"/>
      </c:ser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signalement!A1"/></Relationships>
</file>

<file path=xl/drawings/_rels/drawing10.xml.rels><?xml version="1.0" encoding="UTF-8" standalone="yes"?>
<Relationships xmlns="http://schemas.openxmlformats.org/package/2006/relationships"><Relationship Id="rId3" Type="http://schemas.openxmlformats.org/officeDocument/2006/relationships/hyperlink" Target="#plan_desserte!A1"/><Relationship Id="rId2" Type="http://schemas.openxmlformats.org/officeDocument/2006/relationships/image" Target="../media/image1.gif"/><Relationship Id="rId1" Type="http://schemas.openxmlformats.org/officeDocument/2006/relationships/hyperlink" Target="#invest_GIC!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1.xml.rels><?xml version="1.0" encoding="UTF-8" standalone="yes"?>
<Relationships xmlns="http://schemas.openxmlformats.org/package/2006/relationships"><Relationship Id="rId3" Type="http://schemas.openxmlformats.org/officeDocument/2006/relationships/hyperlink" Target="#montant_travaux!A1"/><Relationship Id="rId2" Type="http://schemas.openxmlformats.org/officeDocument/2006/relationships/image" Target="../media/image1.gif"/><Relationship Id="rId1" Type="http://schemas.openxmlformats.org/officeDocument/2006/relationships/hyperlink" Target="#invest_commune!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2.xml.rels><?xml version="1.0" encoding="UTF-8" standalone="yes"?>
<Relationships xmlns="http://schemas.openxmlformats.org/package/2006/relationships"><Relationship Id="rId3" Type="http://schemas.openxmlformats.org/officeDocument/2006/relationships/hyperlink" Target="#invest_GIC!A1"/><Relationship Id="rId2" Type="http://schemas.openxmlformats.org/officeDocument/2006/relationships/image" Target="../media/image1.gif"/><Relationship Id="rId1" Type="http://schemas.openxmlformats.org/officeDocument/2006/relationships/hyperlink" Target="#salaires!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3.xml.rels><?xml version="1.0" encoding="UTF-8" standalone="yes"?>
<Relationships xmlns="http://schemas.openxmlformats.org/package/2006/relationships"><Relationship Id="rId3" Type="http://schemas.openxmlformats.org/officeDocument/2006/relationships/hyperlink" Target="#invest_commune!A1"/><Relationship Id="rId2" Type="http://schemas.openxmlformats.org/officeDocument/2006/relationships/image" Target="../media/image1.gif"/><Relationship Id="rId1" Type="http://schemas.openxmlformats.org/officeDocument/2006/relationships/hyperlink" Target="#augment_charges!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4.xml.rels><?xml version="1.0" encoding="UTF-8" standalone="yes"?>
<Relationships xmlns="http://schemas.openxmlformats.org/package/2006/relationships"><Relationship Id="rId3" Type="http://schemas.openxmlformats.org/officeDocument/2006/relationships/hyperlink" Target="#salaires!A1"/><Relationship Id="rId2" Type="http://schemas.openxmlformats.org/officeDocument/2006/relationships/image" Target="../media/image1.gif"/><Relationship Id="rId1" Type="http://schemas.openxmlformats.org/officeDocument/2006/relationships/hyperlink" Target="#redevances!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5.xml.rels><?xml version="1.0" encoding="UTF-8" standalone="yes"?>
<Relationships xmlns="http://schemas.openxmlformats.org/package/2006/relationships"><Relationship Id="rId3" Type="http://schemas.openxmlformats.org/officeDocument/2006/relationships/hyperlink" Target="#augment_charges!A1"/><Relationship Id="rId7" Type="http://schemas.openxmlformats.org/officeDocument/2006/relationships/chart" Target="../charts/chart1.xml"/><Relationship Id="rId2" Type="http://schemas.openxmlformats.org/officeDocument/2006/relationships/image" Target="../media/image1.gif"/><Relationship Id="rId1" Type="http://schemas.openxmlformats.org/officeDocument/2006/relationships/hyperlink" Target="#charges_exploit!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6.xml.rels><?xml version="1.0" encoding="UTF-8" standalone="yes"?>
<Relationships xmlns="http://schemas.openxmlformats.org/package/2006/relationships"><Relationship Id="rId3" Type="http://schemas.openxmlformats.org/officeDocument/2006/relationships/hyperlink" Target="#redevances!A1"/><Relationship Id="rId2" Type="http://schemas.openxmlformats.org/officeDocument/2006/relationships/image" Target="../media/image1.gif"/><Relationship Id="rId1" Type="http://schemas.openxmlformats.org/officeDocument/2006/relationships/hyperlink" Target="#charges_var_mktg!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17.xml.rels><?xml version="1.0" encoding="UTF-8" standalone="yes"?>
<Relationships xmlns="http://schemas.openxmlformats.org/package/2006/relationships"><Relationship Id="rId3" Type="http://schemas.openxmlformats.org/officeDocument/2006/relationships/image" Target="../media/image1.gif"/><Relationship Id="rId7" Type="http://schemas.openxmlformats.org/officeDocument/2006/relationships/image" Target="../media/image3.gif"/><Relationship Id="rId2" Type="http://schemas.openxmlformats.org/officeDocument/2006/relationships/hyperlink" Target="#tarif_service!A1"/><Relationship Id="rId1" Type="http://schemas.openxmlformats.org/officeDocument/2006/relationships/image" Target="../media/image4.png"/><Relationship Id="rId6" Type="http://schemas.openxmlformats.org/officeDocument/2006/relationships/hyperlink" Target="#table_mat!A1"/><Relationship Id="rId5" Type="http://schemas.openxmlformats.org/officeDocument/2006/relationships/image" Target="../media/image2.gif"/><Relationship Id="rId4" Type="http://schemas.openxmlformats.org/officeDocument/2006/relationships/hyperlink" Target="#charges_exploit!A1"/></Relationships>
</file>

<file path=xl/drawings/_rels/drawing18.xml.rels><?xml version="1.0" encoding="UTF-8" standalone="yes"?>
<Relationships xmlns="http://schemas.openxmlformats.org/package/2006/relationships"><Relationship Id="rId3" Type="http://schemas.openxmlformats.org/officeDocument/2006/relationships/hyperlink" Target="#table_mat!A1"/><Relationship Id="rId2" Type="http://schemas.openxmlformats.org/officeDocument/2006/relationships/image" Target="../media/image2.gif"/><Relationship Id="rId1" Type="http://schemas.openxmlformats.org/officeDocument/2006/relationships/hyperlink" Target="#charges_var_mktg!A1"/><Relationship Id="rId6" Type="http://schemas.openxmlformats.org/officeDocument/2006/relationships/hyperlink" Target="#resultats_annuels!A1"/><Relationship Id="rId5" Type="http://schemas.openxmlformats.org/officeDocument/2006/relationships/hyperlink" Target="#tableau_recap!A1"/><Relationship Id="rId4" Type="http://schemas.openxmlformats.org/officeDocument/2006/relationships/image" Target="../media/image3.gif"/></Relationships>
</file>

<file path=xl/drawings/_rels/drawing19.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hyperlink" Target="#table_mat!A1"/><Relationship Id="rId1" Type="http://schemas.openxmlformats.org/officeDocument/2006/relationships/hyperlink" Target="#resultats_annuels!A1"/><Relationship Id="rId5" Type="http://schemas.openxmlformats.org/officeDocument/2006/relationships/image" Target="../media/image2.gif"/><Relationship Id="rId4" Type="http://schemas.openxmlformats.org/officeDocument/2006/relationships/hyperlink" Target="#tarif_service!A1"/></Relationships>
</file>

<file path=xl/drawings/_rels/drawing2.xml.rels><?xml version="1.0" encoding="UTF-8" standalone="yes"?>
<Relationships xmlns="http://schemas.openxmlformats.org/package/2006/relationships"><Relationship Id="rId3" Type="http://schemas.openxmlformats.org/officeDocument/2006/relationships/hyperlink" Target="#table_mat!A1"/><Relationship Id="rId2" Type="http://schemas.openxmlformats.org/officeDocument/2006/relationships/image" Target="../media/image1.gif"/><Relationship Id="rId1" Type="http://schemas.openxmlformats.org/officeDocument/2006/relationships/hyperlink" Target="#potentiel!A1"/><Relationship Id="rId5" Type="http://schemas.openxmlformats.org/officeDocument/2006/relationships/image" Target="../media/image3.gif"/><Relationship Id="rId4" Type="http://schemas.openxmlformats.org/officeDocument/2006/relationships/image" Target="../media/image2.gif"/></Relationships>
</file>

<file path=xl/drawings/_rels/drawing20.xml.rels><?xml version="1.0" encoding="UTF-8" standalone="yes"?>
<Relationships xmlns="http://schemas.openxmlformats.org/package/2006/relationships"><Relationship Id="rId3" Type="http://schemas.openxmlformats.org/officeDocument/2006/relationships/hyperlink" Target="#tableau_recap!A1"/><Relationship Id="rId2" Type="http://schemas.openxmlformats.org/officeDocument/2006/relationships/image" Target="../media/image3.gif"/><Relationship Id="rId1" Type="http://schemas.openxmlformats.org/officeDocument/2006/relationships/hyperlink" Target="#table_mat!A1"/><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hyperlink" Target="#table_mat!A1"/><Relationship Id="rId2" Type="http://schemas.openxmlformats.org/officeDocument/2006/relationships/image" Target="../media/image1.gif"/><Relationship Id="rId1" Type="http://schemas.openxmlformats.org/officeDocument/2006/relationships/hyperlink" Target="#part_de_marche!A1"/><Relationship Id="rId6" Type="http://schemas.openxmlformats.org/officeDocument/2006/relationships/image" Target="../media/image2.gif"/><Relationship Id="rId5" Type="http://schemas.openxmlformats.org/officeDocument/2006/relationships/hyperlink" Target="#signalement!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3" Type="http://schemas.openxmlformats.org/officeDocument/2006/relationships/hyperlink" Target="#potentiel!A1"/><Relationship Id="rId2" Type="http://schemas.openxmlformats.org/officeDocument/2006/relationships/image" Target="../media/image1.gif"/><Relationship Id="rId1" Type="http://schemas.openxmlformats.org/officeDocument/2006/relationships/hyperlink" Target="#consommation!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5.xml.rels><?xml version="1.0" encoding="UTF-8" standalone="yes"?>
<Relationships xmlns="http://schemas.openxmlformats.org/package/2006/relationships"><Relationship Id="rId3" Type="http://schemas.openxmlformats.org/officeDocument/2006/relationships/hyperlink" Target="#part_de_marche!A1"/><Relationship Id="rId2" Type="http://schemas.openxmlformats.org/officeDocument/2006/relationships/image" Target="../media/image1.gif"/><Relationship Id="rId1" Type="http://schemas.openxmlformats.org/officeDocument/2006/relationships/hyperlink" Target="#produits!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6.xml.rels><?xml version="1.0" encoding="UTF-8" standalone="yes"?>
<Relationships xmlns="http://schemas.openxmlformats.org/package/2006/relationships"><Relationship Id="rId3" Type="http://schemas.openxmlformats.org/officeDocument/2006/relationships/hyperlink" Target="#consommation!A1"/><Relationship Id="rId2" Type="http://schemas.openxmlformats.org/officeDocument/2006/relationships/image" Target="../media/image1.gif"/><Relationship Id="rId1" Type="http://schemas.openxmlformats.org/officeDocument/2006/relationships/hyperlink" Target="#prix!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7.xml.rels><?xml version="1.0" encoding="UTF-8" standalone="yes"?>
<Relationships xmlns="http://schemas.openxmlformats.org/package/2006/relationships"><Relationship Id="rId3" Type="http://schemas.openxmlformats.org/officeDocument/2006/relationships/hyperlink" Target="#produits!A1"/><Relationship Id="rId2" Type="http://schemas.openxmlformats.org/officeDocument/2006/relationships/image" Target="../media/image1.gif"/><Relationship Id="rId1" Type="http://schemas.openxmlformats.org/officeDocument/2006/relationships/hyperlink" Target="#'com-com'!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8.xml.rels><?xml version="1.0" encoding="UTF-8" standalone="yes"?>
<Relationships xmlns="http://schemas.openxmlformats.org/package/2006/relationships"><Relationship Id="rId3" Type="http://schemas.openxmlformats.org/officeDocument/2006/relationships/hyperlink" Target="#prix!A1"/><Relationship Id="rId2" Type="http://schemas.openxmlformats.org/officeDocument/2006/relationships/image" Target="../media/image1.gif"/><Relationship Id="rId1" Type="http://schemas.openxmlformats.org/officeDocument/2006/relationships/hyperlink" Target="#plan_desserte!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_rels/drawing9.xml.rels><?xml version="1.0" encoding="UTF-8" standalone="yes"?>
<Relationships xmlns="http://schemas.openxmlformats.org/package/2006/relationships"><Relationship Id="rId3" Type="http://schemas.openxmlformats.org/officeDocument/2006/relationships/hyperlink" Target="#'com-com'!A1"/><Relationship Id="rId2" Type="http://schemas.openxmlformats.org/officeDocument/2006/relationships/image" Target="../media/image1.gif"/><Relationship Id="rId1" Type="http://schemas.openxmlformats.org/officeDocument/2006/relationships/hyperlink" Target="#montant_travaux!A1"/><Relationship Id="rId6" Type="http://schemas.openxmlformats.org/officeDocument/2006/relationships/image" Target="../media/image3.gif"/><Relationship Id="rId5" Type="http://schemas.openxmlformats.org/officeDocument/2006/relationships/hyperlink" Target="#table_mat!A1"/><Relationship Id="rId4"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39</xdr:row>
      <xdr:rowOff>0</xdr:rowOff>
    </xdr:from>
    <xdr:to>
      <xdr:col>6</xdr:col>
      <xdr:colOff>352425</xdr:colOff>
      <xdr:row>40</xdr:row>
      <xdr:rowOff>142875</xdr:rowOff>
    </xdr:to>
    <xdr:pic>
      <xdr:nvPicPr>
        <xdr:cNvPr id="2" name="Image 1" descr="Page suivante">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5300" y="7905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504824</xdr:colOff>
      <xdr:row>38</xdr:row>
      <xdr:rowOff>76200</xdr:rowOff>
    </xdr:from>
    <xdr:to>
      <xdr:col>9</xdr:col>
      <xdr:colOff>28575</xdr:colOff>
      <xdr:row>41</xdr:row>
      <xdr:rowOff>76200</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4867274" y="7791450"/>
          <a:ext cx="2724151"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 / 17 :  signalement</a:t>
          </a:r>
          <a:r>
            <a:rPr lang="en-US" sz="1400" b="1" baseline="0"/>
            <a:t> des entreprises</a:t>
          </a:r>
          <a:endParaRPr lang="en-US" sz="1400" b="1"/>
        </a:p>
      </xdr:txBody>
    </xdr:sp>
    <xdr:clientData/>
  </xdr:twoCellAnchor>
  <xdr:twoCellAnchor>
    <xdr:from>
      <xdr:col>10</xdr:col>
      <xdr:colOff>409575</xdr:colOff>
      <xdr:row>2</xdr:row>
      <xdr:rowOff>342900</xdr:rowOff>
    </xdr:from>
    <xdr:to>
      <xdr:col>15</xdr:col>
      <xdr:colOff>190500</xdr:colOff>
      <xdr:row>26</xdr:row>
      <xdr:rowOff>19050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8734425" y="1257300"/>
          <a:ext cx="359092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Pour</a:t>
          </a:r>
          <a:r>
            <a:rPr lang="en-US" sz="1600" baseline="0"/>
            <a:t> commencer à remplir le Business Plan, cliquez sur le formulaire </a:t>
          </a:r>
          <a:r>
            <a:rPr lang="en-US" sz="1600" b="1" baseline="0">
              <a:solidFill>
                <a:schemeClr val="accent1"/>
              </a:solidFill>
            </a:rPr>
            <a:t>1/17: potentiel de marché </a:t>
          </a:r>
          <a:r>
            <a:rPr lang="en-US" sz="1600" baseline="0"/>
            <a:t>ou cliquez sur le bouton flèche en bas de la page</a:t>
          </a:r>
        </a:p>
        <a:p>
          <a:pPr algn="ctr"/>
          <a:endParaRPr lang="en-US" sz="1600" baseline="0"/>
        </a:p>
        <a:p>
          <a:pPr algn="ctr"/>
          <a:r>
            <a:rPr lang="en-US" sz="1600" baseline="0"/>
            <a:t>Si vous souhaitez modifier un formulaire déja rempli sélectionnez le formulaire en cliquant sur le lien puis modifier le formulaire</a:t>
          </a:r>
        </a:p>
        <a:p>
          <a:pPr algn="ctr"/>
          <a:endParaRPr lang="en-US" sz="1600" baseline="0"/>
        </a:p>
        <a:p>
          <a:pPr algn="ctr"/>
          <a:r>
            <a:rPr lang="en-US" sz="1600" baseline="0"/>
            <a:t>Pour des raisons de simplicité et d'ordre logique des informations il est recommandé de naviguer d'une feuille à l'autre en utilisant les </a:t>
          </a:r>
          <a:r>
            <a:rPr lang="en-US" sz="1600" b="1" baseline="0">
              <a:solidFill>
                <a:schemeClr val="accent1"/>
              </a:solidFill>
            </a:rPr>
            <a:t>flèches de navigation</a:t>
          </a:r>
          <a:r>
            <a:rPr lang="en-US" sz="1600" baseline="0"/>
            <a:t> au lieu de la navigation classique par feuille</a:t>
          </a:r>
          <a:endParaRPr lang="en-US" sz="16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809625</xdr:colOff>
      <xdr:row>11</xdr:row>
      <xdr:rowOff>95250</xdr:rowOff>
    </xdr:from>
    <xdr:to>
      <xdr:col>4</xdr:col>
      <xdr:colOff>38100</xdr:colOff>
      <xdr:row>13</xdr:row>
      <xdr:rowOff>47625</xdr:rowOff>
    </xdr:to>
    <xdr:pic>
      <xdr:nvPicPr>
        <xdr:cNvPr id="2" name="Image 1" descr="Page suivante">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3150" y="27051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1276350</xdr:colOff>
      <xdr:row>11</xdr:row>
      <xdr:rowOff>114300</xdr:rowOff>
    </xdr:from>
    <xdr:to>
      <xdr:col>2</xdr:col>
      <xdr:colOff>1685925</xdr:colOff>
      <xdr:row>13</xdr:row>
      <xdr:rowOff>66675</xdr:rowOff>
    </xdr:to>
    <xdr:pic>
      <xdr:nvPicPr>
        <xdr:cNvPr id="3" name="Image 2" descr="Page précédente">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24400" y="27241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xdr:row>
      <xdr:rowOff>114300</xdr:rowOff>
    </xdr:from>
    <xdr:to>
      <xdr:col>3</xdr:col>
      <xdr:colOff>504825</xdr:colOff>
      <xdr:row>13</xdr:row>
      <xdr:rowOff>66675</xdr:rowOff>
    </xdr:to>
    <xdr:pic>
      <xdr:nvPicPr>
        <xdr:cNvPr id="4" name="Image 3" descr="Table des matières">
          <a:hlinkClick xmlns:r="http://schemas.openxmlformats.org/officeDocument/2006/relationships" r:id="rId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38775" y="27241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190499</xdr:colOff>
      <xdr:row>10</xdr:row>
      <xdr:rowOff>114300</xdr:rowOff>
    </xdr:from>
    <xdr:to>
      <xdr:col>9</xdr:col>
      <xdr:colOff>66675</xdr:colOff>
      <xdr:row>13</xdr:row>
      <xdr:rowOff>114300</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6715124" y="2533650"/>
          <a:ext cx="3686176"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10 / 17 :  investissement du gestionnaire</a:t>
          </a:r>
        </a:p>
      </xdr:txBody>
    </xdr:sp>
    <xdr:clientData/>
  </xdr:twoCellAnchor>
  <xdr:twoCellAnchor>
    <xdr:from>
      <xdr:col>1</xdr:col>
      <xdr:colOff>428625</xdr:colOff>
      <xdr:row>10</xdr:row>
      <xdr:rowOff>142875</xdr:rowOff>
    </xdr:from>
    <xdr:to>
      <xdr:col>2</xdr:col>
      <xdr:colOff>1114425</xdr:colOff>
      <xdr:row>13</xdr:row>
      <xdr:rowOff>142875</xdr:rowOff>
    </xdr:to>
    <xdr:sp macro="" textlink="">
      <xdr:nvSpPr>
        <xdr:cNvPr id="6" name="ZoneTexte 5">
          <a:extLst>
            <a:ext uri="{FF2B5EF4-FFF2-40B4-BE49-F238E27FC236}">
              <a16:creationId xmlns:a16="http://schemas.microsoft.com/office/drawing/2014/main" id="{00000000-0008-0000-0A00-000006000000}"/>
            </a:ext>
          </a:extLst>
        </xdr:cNvPr>
        <xdr:cNvSpPr txBox="1"/>
      </xdr:nvSpPr>
      <xdr:spPr>
        <a:xfrm>
          <a:off x="1190625" y="2562225"/>
          <a:ext cx="33718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8 / 17 :  plan</a:t>
          </a:r>
          <a:r>
            <a:rPr lang="en-US" sz="1400" b="1" baseline="0"/>
            <a:t> de desserte</a:t>
          </a:r>
          <a:endParaRPr lang="en-US" sz="14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285750</xdr:colOff>
      <xdr:row>2</xdr:row>
      <xdr:rowOff>171450</xdr:rowOff>
    </xdr:from>
    <xdr:to>
      <xdr:col>10</xdr:col>
      <xdr:colOff>342900</xdr:colOff>
      <xdr:row>7</xdr:row>
      <xdr:rowOff>9525</xdr:rowOff>
    </xdr:to>
    <xdr:sp macro="" textlink="">
      <xdr:nvSpPr>
        <xdr:cNvPr id="2" name="ZoneTexte 1">
          <a:extLst>
            <a:ext uri="{FF2B5EF4-FFF2-40B4-BE49-F238E27FC236}">
              <a16:creationId xmlns:a16="http://schemas.microsoft.com/office/drawing/2014/main" id="{00000000-0008-0000-0B00-000002000000}"/>
            </a:ext>
          </a:extLst>
        </xdr:cNvPr>
        <xdr:cNvSpPr txBox="1"/>
      </xdr:nvSpPr>
      <xdr:spPr>
        <a:xfrm>
          <a:off x="5695950" y="628650"/>
          <a:ext cx="4629150" cy="79057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détailler les investissements que vous voulez faire ainsi que la durée de vie des matériels à amortir</a:t>
          </a:r>
          <a:endParaRPr lang="en-US" sz="1400" baseline="0">
            <a:solidFill>
              <a:schemeClr val="dk1"/>
            </a:solidFill>
            <a:latin typeface="+mn-lt"/>
            <a:ea typeface="+mn-ea"/>
            <a:cs typeface="+mn-cs"/>
          </a:endParaRPr>
        </a:p>
        <a:p>
          <a:pPr marL="0" indent="0" algn="l"/>
          <a:endParaRPr lang="en-US" sz="1400">
            <a:solidFill>
              <a:schemeClr val="dk1"/>
            </a:solidFill>
            <a:latin typeface="+mn-lt"/>
            <a:ea typeface="+mn-ea"/>
            <a:cs typeface="+mn-cs"/>
          </a:endParaRPr>
        </a:p>
      </xdr:txBody>
    </xdr:sp>
    <xdr:clientData/>
  </xdr:twoCellAnchor>
  <xdr:twoCellAnchor editAs="oneCell">
    <xdr:from>
      <xdr:col>4</xdr:col>
      <xdr:colOff>619125</xdr:colOff>
      <xdr:row>50</xdr:row>
      <xdr:rowOff>47625</xdr:rowOff>
    </xdr:from>
    <xdr:to>
      <xdr:col>5</xdr:col>
      <xdr:colOff>266700</xdr:colOff>
      <xdr:row>52</xdr:row>
      <xdr:rowOff>0</xdr:rowOff>
    </xdr:to>
    <xdr:pic>
      <xdr:nvPicPr>
        <xdr:cNvPr id="4" name="Image 3" descr="Page suivante">
          <a:hlinkClick xmlns:r="http://schemas.openxmlformats.org/officeDocument/2006/relationships" r:id="rId1"/>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29325" y="96488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314325</xdr:colOff>
      <xdr:row>50</xdr:row>
      <xdr:rowOff>66675</xdr:rowOff>
    </xdr:from>
    <xdr:to>
      <xdr:col>3</xdr:col>
      <xdr:colOff>723900</xdr:colOff>
      <xdr:row>52</xdr:row>
      <xdr:rowOff>19050</xdr:rowOff>
    </xdr:to>
    <xdr:pic>
      <xdr:nvPicPr>
        <xdr:cNvPr id="5" name="Image 4" descr="Page précédente">
          <a:hlinkClick xmlns:r="http://schemas.openxmlformats.org/officeDocument/2006/relationships" r:id="rId3"/>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00575" y="96678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1028700</xdr:colOff>
      <xdr:row>50</xdr:row>
      <xdr:rowOff>66675</xdr:rowOff>
    </xdr:from>
    <xdr:to>
      <xdr:col>4</xdr:col>
      <xdr:colOff>314325</xdr:colOff>
      <xdr:row>52</xdr:row>
      <xdr:rowOff>19050</xdr:rowOff>
    </xdr:to>
    <xdr:pic>
      <xdr:nvPicPr>
        <xdr:cNvPr id="6" name="Image 5" descr="Table des matières">
          <a:hlinkClick xmlns:r="http://schemas.openxmlformats.org/officeDocument/2006/relationships" r:id="rId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314950" y="96678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409575</xdr:colOff>
      <xdr:row>49</xdr:row>
      <xdr:rowOff>19050</xdr:rowOff>
    </xdr:from>
    <xdr:to>
      <xdr:col>9</xdr:col>
      <xdr:colOff>419100</xdr:colOff>
      <xdr:row>52</xdr:row>
      <xdr:rowOff>19050</xdr:rowOff>
    </xdr:to>
    <xdr:sp macro="" textlink="">
      <xdr:nvSpPr>
        <xdr:cNvPr id="7" name="ZoneTexte 6">
          <a:extLst>
            <a:ext uri="{FF2B5EF4-FFF2-40B4-BE49-F238E27FC236}">
              <a16:creationId xmlns:a16="http://schemas.microsoft.com/office/drawing/2014/main" id="{00000000-0008-0000-0B00-000007000000}"/>
            </a:ext>
          </a:extLst>
        </xdr:cNvPr>
        <xdr:cNvSpPr txBox="1"/>
      </xdr:nvSpPr>
      <xdr:spPr>
        <a:xfrm>
          <a:off x="6581775" y="9429750"/>
          <a:ext cx="3057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11 / 17 :  investissement</a:t>
          </a:r>
          <a:r>
            <a:rPr lang="en-US" sz="1400" b="1" baseline="0"/>
            <a:t> des communes</a:t>
          </a:r>
          <a:endParaRPr lang="en-US" sz="1400" b="1"/>
        </a:p>
      </xdr:txBody>
    </xdr:sp>
    <xdr:clientData/>
  </xdr:twoCellAnchor>
  <xdr:twoCellAnchor>
    <xdr:from>
      <xdr:col>1</xdr:col>
      <xdr:colOff>295276</xdr:colOff>
      <xdr:row>49</xdr:row>
      <xdr:rowOff>47625</xdr:rowOff>
    </xdr:from>
    <xdr:to>
      <xdr:col>3</xdr:col>
      <xdr:colOff>142876</xdr:colOff>
      <xdr:row>52</xdr:row>
      <xdr:rowOff>47625</xdr:rowOff>
    </xdr:to>
    <xdr:sp macro="" textlink="">
      <xdr:nvSpPr>
        <xdr:cNvPr id="8" name="ZoneTexte 7">
          <a:extLst>
            <a:ext uri="{FF2B5EF4-FFF2-40B4-BE49-F238E27FC236}">
              <a16:creationId xmlns:a16="http://schemas.microsoft.com/office/drawing/2014/main" id="{00000000-0008-0000-0B00-000008000000}"/>
            </a:ext>
          </a:extLst>
        </xdr:cNvPr>
        <xdr:cNvSpPr txBox="1"/>
      </xdr:nvSpPr>
      <xdr:spPr>
        <a:xfrm>
          <a:off x="1057276" y="9458325"/>
          <a:ext cx="33718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9 / 17 :  montant</a:t>
          </a:r>
          <a:r>
            <a:rPr lang="en-US" sz="1400" b="1" baseline="0"/>
            <a:t> des travaux</a:t>
          </a:r>
          <a:endParaRPr lang="en-US" sz="14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657225</xdr:colOff>
      <xdr:row>2</xdr:row>
      <xdr:rowOff>161925</xdr:rowOff>
    </xdr:from>
    <xdr:to>
      <xdr:col>13</xdr:col>
      <xdr:colOff>466725</xdr:colOff>
      <xdr:row>19</xdr:row>
      <xdr:rowOff>114300</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a:off x="6067425" y="619125"/>
          <a:ext cx="6667500" cy="319087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La commune via</a:t>
          </a:r>
          <a:r>
            <a:rPr lang="en-US" sz="1400" baseline="0">
              <a:solidFill>
                <a:schemeClr val="dk1"/>
              </a:solidFill>
              <a:latin typeface="+mn-lt"/>
              <a:ea typeface="+mn-ea"/>
              <a:cs typeface="+mn-cs"/>
            </a:rPr>
            <a:t> ses partenaires techniques et financiers va investir dans des infrastructures que vous allez gérer. Ce montant sera la différence entre le montant des travaux et l'investissement de l'entreprise.</a:t>
          </a:r>
        </a:p>
        <a:p>
          <a:pPr marL="0" indent="0" algn="l"/>
          <a:endParaRPr lang="en-US" sz="140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Investissement des communes= montant des travaux  - investissements de l'entreprise</a:t>
          </a:r>
        </a:p>
        <a:p>
          <a:pPr marL="0" indent="0" algn="l"/>
          <a:endParaRPr lang="en-US" sz="1400" baseline="0">
            <a:solidFill>
              <a:schemeClr val="dk1"/>
            </a:solidFill>
            <a:latin typeface="+mn-lt"/>
            <a:ea typeface="+mn-ea"/>
            <a:cs typeface="+mn-cs"/>
          </a:endParaRPr>
        </a:p>
        <a:p>
          <a:pPr marL="0" indent="0" algn="l"/>
          <a:r>
            <a:rPr lang="en-US" sz="1400" baseline="0">
              <a:solidFill>
                <a:schemeClr val="dk1"/>
              </a:solidFill>
              <a:latin typeface="+mn-lt"/>
              <a:ea typeface="+mn-ea"/>
              <a:cs typeface="+mn-cs"/>
            </a:rPr>
            <a:t>Concernant l'amortissement:</a:t>
          </a:r>
        </a:p>
        <a:p>
          <a:pPr marL="0" indent="0" algn="l"/>
          <a:r>
            <a:rPr lang="en-US" sz="1400" baseline="0">
              <a:solidFill>
                <a:schemeClr val="dk1"/>
              </a:solidFill>
              <a:latin typeface="+mn-lt"/>
              <a:ea typeface="+mn-ea"/>
              <a:cs typeface="+mn-cs"/>
            </a:rPr>
            <a:t>- une partie de ces investissements sera "amortie" par la commune, selon ses propres prérogatives mais ne rentrera pas dans le calcul de rentabilité du systeme</a:t>
          </a:r>
        </a:p>
        <a:p>
          <a:pPr marL="0" indent="0" algn="l"/>
          <a:r>
            <a:rPr lang="en-US" sz="1400" baseline="0">
              <a:solidFill>
                <a:schemeClr val="dk1"/>
              </a:solidFill>
              <a:latin typeface="+mn-lt"/>
              <a:ea typeface="+mn-ea"/>
              <a:cs typeface="+mn-cs"/>
            </a:rPr>
            <a:t>- une partie des matériels investis par la commune devra être amortie par l'exercice c'est à dire par le gestionnaire et rentrera dans le calcul de rentabilité, cela va concerner notamment les matériels dont la durée de vie est inférieure à 15 ans</a:t>
          </a:r>
        </a:p>
        <a:p>
          <a:pPr marL="0" indent="0" algn="l"/>
          <a:endParaRPr lang="en-US" sz="1400">
            <a:solidFill>
              <a:schemeClr val="dk1"/>
            </a:solidFill>
            <a:latin typeface="+mn-lt"/>
            <a:ea typeface="+mn-ea"/>
            <a:cs typeface="+mn-cs"/>
          </a:endParaRPr>
        </a:p>
      </xdr:txBody>
    </xdr:sp>
    <xdr:clientData/>
  </xdr:twoCellAnchor>
  <xdr:twoCellAnchor editAs="oneCell">
    <xdr:from>
      <xdr:col>4</xdr:col>
      <xdr:colOff>304800</xdr:colOff>
      <xdr:row>47</xdr:row>
      <xdr:rowOff>104775</xdr:rowOff>
    </xdr:from>
    <xdr:to>
      <xdr:col>4</xdr:col>
      <xdr:colOff>714375</xdr:colOff>
      <xdr:row>49</xdr:row>
      <xdr:rowOff>57150</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94107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123825</xdr:rowOff>
    </xdr:from>
    <xdr:to>
      <xdr:col>3</xdr:col>
      <xdr:colOff>409575</xdr:colOff>
      <xdr:row>49</xdr:row>
      <xdr:rowOff>76200</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86250" y="9429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47</xdr:row>
      <xdr:rowOff>123825</xdr:rowOff>
    </xdr:from>
    <xdr:to>
      <xdr:col>4</xdr:col>
      <xdr:colOff>0</xdr:colOff>
      <xdr:row>49</xdr:row>
      <xdr:rowOff>76200</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00625" y="9429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85725</xdr:colOff>
      <xdr:row>46</xdr:row>
      <xdr:rowOff>47625</xdr:rowOff>
    </xdr:from>
    <xdr:to>
      <xdr:col>10</xdr:col>
      <xdr:colOff>152400</xdr:colOff>
      <xdr:row>49</xdr:row>
      <xdr:rowOff>47625</xdr:rowOff>
    </xdr:to>
    <xdr:sp macro="" textlink="">
      <xdr:nvSpPr>
        <xdr:cNvPr id="6" name="ZoneTexte 5">
          <a:extLst>
            <a:ext uri="{FF2B5EF4-FFF2-40B4-BE49-F238E27FC236}">
              <a16:creationId xmlns:a16="http://schemas.microsoft.com/office/drawing/2014/main" id="{00000000-0008-0000-0C00-000006000000}"/>
            </a:ext>
          </a:extLst>
        </xdr:cNvPr>
        <xdr:cNvSpPr txBox="1"/>
      </xdr:nvSpPr>
      <xdr:spPr>
        <a:xfrm>
          <a:off x="6257925" y="9163050"/>
          <a:ext cx="38766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12 / 17 :  charges salariales</a:t>
          </a:r>
        </a:p>
      </xdr:txBody>
    </xdr:sp>
    <xdr:clientData/>
  </xdr:twoCellAnchor>
  <xdr:twoCellAnchor>
    <xdr:from>
      <xdr:col>1</xdr:col>
      <xdr:colOff>257176</xdr:colOff>
      <xdr:row>46</xdr:row>
      <xdr:rowOff>142875</xdr:rowOff>
    </xdr:from>
    <xdr:to>
      <xdr:col>2</xdr:col>
      <xdr:colOff>1047751</xdr:colOff>
      <xdr:row>49</xdr:row>
      <xdr:rowOff>142875</xdr:rowOff>
    </xdr:to>
    <xdr:sp macro="" textlink="">
      <xdr:nvSpPr>
        <xdr:cNvPr id="7" name="ZoneTexte 6">
          <a:extLst>
            <a:ext uri="{FF2B5EF4-FFF2-40B4-BE49-F238E27FC236}">
              <a16:creationId xmlns:a16="http://schemas.microsoft.com/office/drawing/2014/main" id="{00000000-0008-0000-0C00-000007000000}"/>
            </a:ext>
          </a:extLst>
        </xdr:cNvPr>
        <xdr:cNvSpPr txBox="1"/>
      </xdr:nvSpPr>
      <xdr:spPr>
        <a:xfrm>
          <a:off x="1019176" y="9258300"/>
          <a:ext cx="30861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10 / 17 :  investissement</a:t>
          </a:r>
          <a:r>
            <a:rPr lang="en-US" sz="1400" b="1" baseline="0"/>
            <a:t> du gestionnaire</a:t>
          </a:r>
          <a:endParaRPr lang="en-US" sz="1400" b="1"/>
        </a:p>
      </xdr:txBody>
    </xdr:sp>
    <xdr:clientData/>
  </xdr:twoCellAnchor>
  <xdr:twoCellAnchor>
    <xdr:from>
      <xdr:col>4</xdr:col>
      <xdr:colOff>542924</xdr:colOff>
      <xdr:row>23</xdr:row>
      <xdr:rowOff>38101</xdr:rowOff>
    </xdr:from>
    <xdr:to>
      <xdr:col>13</xdr:col>
      <xdr:colOff>400049</xdr:colOff>
      <xdr:row>42</xdr:row>
      <xdr:rowOff>66675</xdr:rowOff>
    </xdr:to>
    <xdr:sp macro="" textlink="">
      <xdr:nvSpPr>
        <xdr:cNvPr id="8" name="ZoneTexte 7">
          <a:extLst>
            <a:ext uri="{FF2B5EF4-FFF2-40B4-BE49-F238E27FC236}">
              <a16:creationId xmlns:a16="http://schemas.microsoft.com/office/drawing/2014/main" id="{00000000-0008-0000-0C00-000008000000}"/>
            </a:ext>
          </a:extLst>
        </xdr:cNvPr>
        <xdr:cNvSpPr txBox="1"/>
      </xdr:nvSpPr>
      <xdr:spPr>
        <a:xfrm>
          <a:off x="5953124" y="4772026"/>
          <a:ext cx="6715125" cy="3648074"/>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1">
              <a:solidFill>
                <a:schemeClr val="dk1"/>
              </a:solidFill>
              <a:latin typeface="+mn-lt"/>
              <a:ea typeface="+mn-ea"/>
              <a:cs typeface="+mn-cs"/>
            </a:rPr>
            <a:t>IMPORTANT: </a:t>
          </a:r>
          <a:r>
            <a:rPr lang="en-US" sz="1400" b="0">
              <a:solidFill>
                <a:schemeClr val="dk1"/>
              </a:solidFill>
              <a:latin typeface="+mn-lt"/>
              <a:ea typeface="+mn-ea"/>
              <a:cs typeface="+mn-cs"/>
            </a:rPr>
            <a:t>bien que généralement financés</a:t>
          </a:r>
          <a:r>
            <a:rPr lang="en-US" sz="1400" b="0" baseline="0">
              <a:solidFill>
                <a:schemeClr val="dk1"/>
              </a:solidFill>
              <a:latin typeface="+mn-lt"/>
              <a:ea typeface="+mn-ea"/>
              <a:cs typeface="+mn-cs"/>
            </a:rPr>
            <a:t> par les ménages abonnés, il est recommandé de considérer les </a:t>
          </a:r>
          <a:r>
            <a:rPr lang="en-US" sz="1600" b="1" baseline="0">
              <a:solidFill>
                <a:schemeClr val="dk1"/>
              </a:solidFill>
              <a:latin typeface="+mn-lt"/>
              <a:ea typeface="+mn-ea"/>
              <a:cs typeface="+mn-cs"/>
            </a:rPr>
            <a:t>compteurs d'eau </a:t>
          </a:r>
          <a:r>
            <a:rPr lang="en-US" sz="1400" b="0" baseline="0">
              <a:solidFill>
                <a:schemeClr val="dk1"/>
              </a:solidFill>
              <a:latin typeface="+mn-lt"/>
              <a:ea typeface="+mn-ea"/>
              <a:cs typeface="+mn-cs"/>
            </a:rPr>
            <a:t>installés chez chaque abonné comme un investissement dont l'amortissement est à la charge du gestionnaire. En effet, le compteur a bel et bien une durée de vie utile (surtout pour les compteurs d'entrée de gamme). compte tenu de la catégorie socio-professionnelle de la majorité des utilisateurs, payer en une seule fois le compteur d'eau en cas de casse ou en fin de vie peut s'avérer difficile voire dans certains cas impossible. Si cette charge d'amortissement n'est pas calculée, alors deux cas risquent de se présenter: soit il faut attendre que le client soit en capacité de payer ce qui risque de réduire (de manière très significative, si beaucoup de compteurs tombent en panne en même temps) le nombre d'abonnés actifs et donc le chiffre d'affaire, soit l'entreprise doit puiser dans sa trésorerie pour remplacer le compteur afin de ne pas réduire le nombre d'abonnés actifs.</a:t>
          </a:r>
        </a:p>
        <a:p>
          <a:pPr marL="0" indent="0" algn="l"/>
          <a:endParaRPr lang="en-US" sz="1400" b="0" baseline="0">
            <a:solidFill>
              <a:schemeClr val="dk1"/>
            </a:solidFill>
            <a:latin typeface="+mn-lt"/>
            <a:ea typeface="+mn-ea"/>
            <a:cs typeface="+mn-cs"/>
          </a:endParaRPr>
        </a:p>
        <a:p>
          <a:pPr marL="0" indent="0" algn="l"/>
          <a:r>
            <a:rPr lang="en-US" sz="1400" b="0" baseline="0">
              <a:solidFill>
                <a:schemeClr val="dk1"/>
              </a:solidFill>
              <a:latin typeface="+mn-lt"/>
              <a:ea typeface="+mn-ea"/>
              <a:cs typeface="+mn-cs"/>
            </a:rPr>
            <a:t>Veuillez toutefois à bien justifier cette charge calculée pour ne pas trop charger le client, mais juste dans la limite du nécessaire au bon fonctionnement du service.</a:t>
          </a:r>
          <a:endParaRPr lang="en-US" sz="1400" b="1">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714374</xdr:colOff>
      <xdr:row>3</xdr:row>
      <xdr:rowOff>142875</xdr:rowOff>
    </xdr:from>
    <xdr:to>
      <xdr:col>16</xdr:col>
      <xdr:colOff>742949</xdr:colOff>
      <xdr:row>20</xdr:row>
      <xdr:rowOff>28575</xdr:rowOff>
    </xdr:to>
    <xdr:sp macro="" textlink="">
      <xdr:nvSpPr>
        <xdr:cNvPr id="2" name="ZoneTexte 1">
          <a:extLst>
            <a:ext uri="{FF2B5EF4-FFF2-40B4-BE49-F238E27FC236}">
              <a16:creationId xmlns:a16="http://schemas.microsoft.com/office/drawing/2014/main" id="{00000000-0008-0000-0D00-000002000000}"/>
            </a:ext>
          </a:extLst>
        </xdr:cNvPr>
        <xdr:cNvSpPr txBox="1"/>
      </xdr:nvSpPr>
      <xdr:spPr>
        <a:xfrm>
          <a:off x="10629899" y="790575"/>
          <a:ext cx="6886575" cy="331470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aseline="0">
              <a:solidFill>
                <a:schemeClr val="dk1"/>
              </a:solidFill>
              <a:latin typeface="+mn-lt"/>
              <a:ea typeface="+mn-ea"/>
              <a:cs typeface="+mn-cs"/>
            </a:rPr>
            <a:t>l'exploitation paie des charges salariales (CNAPS et assurance (OSTIE ou autre) pour les salariés permanents, les prestataires ne bénéficient pas de  CNAPS et assurance</a:t>
          </a:r>
        </a:p>
        <a:p>
          <a:pPr marL="0" indent="0" algn="l"/>
          <a:endParaRPr lang="en-US" sz="1400" baseline="0">
            <a:solidFill>
              <a:schemeClr val="dk1"/>
            </a:solidFill>
            <a:latin typeface="+mn-lt"/>
            <a:ea typeface="+mn-ea"/>
            <a:cs typeface="+mn-cs"/>
          </a:endParaRPr>
        </a:p>
        <a:p>
          <a:pPr marL="0" indent="0" algn="l"/>
          <a:r>
            <a:rPr lang="en-US" sz="1400" baseline="0">
              <a:solidFill>
                <a:schemeClr val="dk1"/>
              </a:solidFill>
              <a:latin typeface="+mn-lt"/>
              <a:ea typeface="+mn-ea"/>
              <a:cs typeface="+mn-cs"/>
            </a:rPr>
            <a:t>les salairés permanents ne sont pas forcément affectés à 100% de leur temps sur l'exploitation (ex un directeur d'entreprise peut être pris en charge à 10% par exemple de son salaire ou à tout autre montant selon la clé de répartition de son salaire avec les autres activités), si c'est le cas la valeur dans la colone </a:t>
          </a:r>
          <a:r>
            <a:rPr lang="en-US" sz="1400" b="1" baseline="0">
              <a:solidFill>
                <a:schemeClr val="dk1"/>
              </a:solidFill>
              <a:latin typeface="+mn-lt"/>
              <a:ea typeface="+mn-ea"/>
              <a:cs typeface="+mn-cs"/>
            </a:rPr>
            <a:t>Effectif</a:t>
          </a:r>
          <a:r>
            <a:rPr lang="en-US" sz="1400" baseline="0">
              <a:solidFill>
                <a:schemeClr val="dk1"/>
              </a:solidFill>
              <a:latin typeface="+mn-lt"/>
              <a:ea typeface="+mn-ea"/>
              <a:cs typeface="+mn-cs"/>
            </a:rPr>
            <a:t> est inférieure à 1</a:t>
          </a:r>
        </a:p>
        <a:p>
          <a:pPr marL="0" indent="0" algn="l"/>
          <a:endParaRPr lang="en-US" sz="140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Effectif</a:t>
          </a:r>
          <a:r>
            <a:rPr lang="en-US" sz="1400" baseline="0">
              <a:solidFill>
                <a:schemeClr val="dk1"/>
              </a:solidFill>
              <a:latin typeface="+mn-lt"/>
              <a:ea typeface="+mn-ea"/>
              <a:cs typeface="+mn-cs"/>
            </a:rPr>
            <a:t>: c'est le nombre d'équivalent personnes qui vont percevoir le montant mensuel, exemple 1: si le système prend en charge 10% du salaire du directeur, dans la colone effectif il y aura la valeur 0,1</a:t>
          </a:r>
        </a:p>
        <a:p>
          <a:pPr marL="0" indent="0" algn="l"/>
          <a:r>
            <a:rPr lang="en-US" sz="1400" baseline="0">
              <a:solidFill>
                <a:schemeClr val="dk1"/>
              </a:solidFill>
              <a:latin typeface="+mn-lt"/>
              <a:ea typeface="+mn-ea"/>
              <a:cs typeface="+mn-cs"/>
            </a:rPr>
            <a:t>exemple 2: si il y a 3 techniciens releveurs employés à plein temps et payé à 100% par le système les effectifs seront de 3</a:t>
          </a:r>
        </a:p>
        <a:p>
          <a:pPr marL="0" indent="0" algn="l"/>
          <a:endParaRPr lang="en-US" sz="1400">
            <a:solidFill>
              <a:schemeClr val="dk1"/>
            </a:solidFill>
            <a:latin typeface="+mn-lt"/>
            <a:ea typeface="+mn-ea"/>
            <a:cs typeface="+mn-cs"/>
          </a:endParaRPr>
        </a:p>
      </xdr:txBody>
    </xdr:sp>
    <xdr:clientData/>
  </xdr:twoCellAnchor>
  <xdr:twoCellAnchor editAs="oneCell">
    <xdr:from>
      <xdr:col>4</xdr:col>
      <xdr:colOff>1428750</xdr:colOff>
      <xdr:row>43</xdr:row>
      <xdr:rowOff>0</xdr:rowOff>
    </xdr:from>
    <xdr:to>
      <xdr:col>4</xdr:col>
      <xdr:colOff>1838325</xdr:colOff>
      <xdr:row>44</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94583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xdr:row>
      <xdr:rowOff>19050</xdr:rowOff>
    </xdr:from>
    <xdr:to>
      <xdr:col>4</xdr:col>
      <xdr:colOff>409575</xdr:colOff>
      <xdr:row>44</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38725" y="94773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714375</xdr:colOff>
      <xdr:row>43</xdr:row>
      <xdr:rowOff>19050</xdr:rowOff>
    </xdr:from>
    <xdr:to>
      <xdr:col>4</xdr:col>
      <xdr:colOff>1123950</xdr:colOff>
      <xdr:row>44</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3100" y="94773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1962150</xdr:colOff>
      <xdr:row>42</xdr:row>
      <xdr:rowOff>38100</xdr:rowOff>
    </xdr:from>
    <xdr:to>
      <xdr:col>8</xdr:col>
      <xdr:colOff>352425</xdr:colOff>
      <xdr:row>45</xdr:row>
      <xdr:rowOff>38100</xdr:rowOff>
    </xdr:to>
    <xdr:sp macro="" textlink="">
      <xdr:nvSpPr>
        <xdr:cNvPr id="6" name="ZoneTexte 5">
          <a:extLst>
            <a:ext uri="{FF2B5EF4-FFF2-40B4-BE49-F238E27FC236}">
              <a16:creationId xmlns:a16="http://schemas.microsoft.com/office/drawing/2014/main" id="{00000000-0008-0000-0D00-000006000000}"/>
            </a:ext>
          </a:extLst>
        </xdr:cNvPr>
        <xdr:cNvSpPr txBox="1"/>
      </xdr:nvSpPr>
      <xdr:spPr>
        <a:xfrm>
          <a:off x="7000875" y="9305925"/>
          <a:ext cx="40290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13 / 17 :  prévision d'augmentation des charges</a:t>
          </a:r>
        </a:p>
      </xdr:txBody>
    </xdr:sp>
    <xdr:clientData/>
  </xdr:twoCellAnchor>
  <xdr:twoCellAnchor>
    <xdr:from>
      <xdr:col>1</xdr:col>
      <xdr:colOff>647700</xdr:colOff>
      <xdr:row>42</xdr:row>
      <xdr:rowOff>66675</xdr:rowOff>
    </xdr:from>
    <xdr:to>
      <xdr:col>3</xdr:col>
      <xdr:colOff>1400175</xdr:colOff>
      <xdr:row>45</xdr:row>
      <xdr:rowOff>66675</xdr:rowOff>
    </xdr:to>
    <xdr:sp macro="" textlink="">
      <xdr:nvSpPr>
        <xdr:cNvPr id="7" name="ZoneTexte 6">
          <a:extLst>
            <a:ext uri="{FF2B5EF4-FFF2-40B4-BE49-F238E27FC236}">
              <a16:creationId xmlns:a16="http://schemas.microsoft.com/office/drawing/2014/main" id="{00000000-0008-0000-0D00-000007000000}"/>
            </a:ext>
          </a:extLst>
        </xdr:cNvPr>
        <xdr:cNvSpPr txBox="1"/>
      </xdr:nvSpPr>
      <xdr:spPr>
        <a:xfrm>
          <a:off x="1409700" y="9334500"/>
          <a:ext cx="3438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11 / 17 :  investissement</a:t>
          </a:r>
          <a:r>
            <a:rPr lang="en-US" sz="1400" b="1" baseline="0"/>
            <a:t> de la commune</a:t>
          </a:r>
          <a:endParaRPr lang="en-US" sz="14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57150</xdr:colOff>
      <xdr:row>11</xdr:row>
      <xdr:rowOff>19050</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a:off x="7734300" y="800100"/>
          <a:ext cx="4629150" cy="16192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quel est le pourcentage que vous envisagez pour l'augmentation</a:t>
          </a:r>
          <a:r>
            <a:rPr lang="en-US" sz="1400" baseline="0">
              <a:solidFill>
                <a:schemeClr val="dk1"/>
              </a:solidFill>
              <a:latin typeface="+mn-lt"/>
              <a:ea typeface="+mn-ea"/>
              <a:cs typeface="+mn-cs"/>
            </a:rPr>
            <a:t> du salaire du personnel? et des charges?</a:t>
          </a:r>
        </a:p>
        <a:p>
          <a:pPr marL="0" indent="0" algn="l"/>
          <a:endParaRPr lang="en-US" sz="1400" baseline="0">
            <a:solidFill>
              <a:schemeClr val="dk1"/>
            </a:solidFill>
            <a:latin typeface="+mn-lt"/>
            <a:ea typeface="+mn-ea"/>
            <a:cs typeface="+mn-cs"/>
          </a:endParaRPr>
        </a:p>
        <a:p>
          <a:pPr marL="0" indent="0" algn="l"/>
          <a:r>
            <a:rPr lang="en-US" sz="1400">
              <a:solidFill>
                <a:schemeClr val="dk1"/>
              </a:solidFill>
              <a:latin typeface="+mn-lt"/>
              <a:ea typeface="+mn-ea"/>
              <a:cs typeface="+mn-cs"/>
            </a:rPr>
            <a:t>Un investissement est rentable si sa valeur actualisée est supérieure à sa valeur d'achat, le ratio entre les deux mesurant la rentabilité de l'investissement. ici le</a:t>
          </a:r>
          <a:r>
            <a:rPr lang="en-US" sz="1400" baseline="0">
              <a:solidFill>
                <a:schemeClr val="dk1"/>
              </a:solidFill>
              <a:latin typeface="+mn-lt"/>
              <a:ea typeface="+mn-ea"/>
              <a:cs typeface="+mn-cs"/>
            </a:rPr>
            <a:t> taux d'actualisation recommandé est de 10%</a:t>
          </a:r>
          <a:endParaRPr lang="en-US" sz="1400">
            <a:solidFill>
              <a:schemeClr val="dk1"/>
            </a:solidFill>
            <a:latin typeface="+mn-lt"/>
            <a:ea typeface="+mn-ea"/>
            <a:cs typeface="+mn-cs"/>
          </a:endParaRPr>
        </a:p>
        <a:p>
          <a:pPr marL="0" indent="0" algn="l"/>
          <a:endParaRPr lang="en-US" sz="1400">
            <a:solidFill>
              <a:schemeClr val="dk1"/>
            </a:solidFill>
            <a:latin typeface="+mn-lt"/>
            <a:ea typeface="+mn-ea"/>
            <a:cs typeface="+mn-cs"/>
          </a:endParaRPr>
        </a:p>
      </xdr:txBody>
    </xdr:sp>
    <xdr:clientData/>
  </xdr:twoCellAnchor>
  <xdr:twoCellAnchor editAs="oneCell">
    <xdr:from>
      <xdr:col>7</xdr:col>
      <xdr:colOff>666750</xdr:colOff>
      <xdr:row>18</xdr:row>
      <xdr:rowOff>0</xdr:rowOff>
    </xdr:from>
    <xdr:to>
      <xdr:col>8</xdr:col>
      <xdr:colOff>409575</xdr:colOff>
      <xdr:row>19</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7050" y="37338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19050</xdr:rowOff>
    </xdr:from>
    <xdr:to>
      <xdr:col>6</xdr:col>
      <xdr:colOff>409575</xdr:colOff>
      <xdr:row>19</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48300" y="37528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714375</xdr:colOff>
      <xdr:row>18</xdr:row>
      <xdr:rowOff>19050</xdr:rowOff>
    </xdr:from>
    <xdr:to>
      <xdr:col>7</xdr:col>
      <xdr:colOff>66675</xdr:colOff>
      <xdr:row>19</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62675" y="37528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476250</xdr:colOff>
      <xdr:row>17</xdr:row>
      <xdr:rowOff>9525</xdr:rowOff>
    </xdr:from>
    <xdr:to>
      <xdr:col>13</xdr:col>
      <xdr:colOff>219075</xdr:colOff>
      <xdr:row>20</xdr:row>
      <xdr:rowOff>9525</xdr:rowOff>
    </xdr:to>
    <xdr:sp macro="" textlink="">
      <xdr:nvSpPr>
        <xdr:cNvPr id="6" name="ZoneTexte 5">
          <a:extLst>
            <a:ext uri="{FF2B5EF4-FFF2-40B4-BE49-F238E27FC236}">
              <a16:creationId xmlns:a16="http://schemas.microsoft.com/office/drawing/2014/main" id="{00000000-0008-0000-0E00-000006000000}"/>
            </a:ext>
          </a:extLst>
        </xdr:cNvPr>
        <xdr:cNvSpPr txBox="1"/>
      </xdr:nvSpPr>
      <xdr:spPr>
        <a:xfrm>
          <a:off x="7448550" y="3552825"/>
          <a:ext cx="355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14/ 17 :  redevances</a:t>
          </a:r>
        </a:p>
      </xdr:txBody>
    </xdr:sp>
    <xdr:clientData/>
  </xdr:twoCellAnchor>
  <xdr:twoCellAnchor>
    <xdr:from>
      <xdr:col>2</xdr:col>
      <xdr:colOff>619125</xdr:colOff>
      <xdr:row>17</xdr:row>
      <xdr:rowOff>38100</xdr:rowOff>
    </xdr:from>
    <xdr:to>
      <xdr:col>5</xdr:col>
      <xdr:colOff>1485900</xdr:colOff>
      <xdr:row>20</xdr:row>
      <xdr:rowOff>38100</xdr:rowOff>
    </xdr:to>
    <xdr:sp macro="" textlink="">
      <xdr:nvSpPr>
        <xdr:cNvPr id="7" name="ZoneTexte 6">
          <a:extLst>
            <a:ext uri="{FF2B5EF4-FFF2-40B4-BE49-F238E27FC236}">
              <a16:creationId xmlns:a16="http://schemas.microsoft.com/office/drawing/2014/main" id="{00000000-0008-0000-0E00-000007000000}"/>
            </a:ext>
          </a:extLst>
        </xdr:cNvPr>
        <xdr:cNvSpPr txBox="1"/>
      </xdr:nvSpPr>
      <xdr:spPr>
        <a:xfrm>
          <a:off x="2143125" y="3581400"/>
          <a:ext cx="3152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12 / 17 :  charges</a:t>
          </a:r>
          <a:r>
            <a:rPr lang="en-US" sz="1400" b="1" baseline="0"/>
            <a:t> salariales</a:t>
          </a:r>
          <a:endParaRPr lang="en-US" sz="14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685800</xdr:colOff>
      <xdr:row>10</xdr:row>
      <xdr:rowOff>38100</xdr:rowOff>
    </xdr:from>
    <xdr:to>
      <xdr:col>15</xdr:col>
      <xdr:colOff>742950</xdr:colOff>
      <xdr:row>17</xdr:row>
      <xdr:rowOff>0</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a:off x="8429625" y="2276475"/>
          <a:ext cx="4629150" cy="16192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le total des redevances nedevra pas dépasser les 10% du montant hors taxe de</a:t>
          </a:r>
          <a:r>
            <a:rPr lang="en-US" sz="1400" baseline="0">
              <a:solidFill>
                <a:schemeClr val="dk1"/>
              </a:solidFill>
              <a:latin typeface="+mn-lt"/>
              <a:ea typeface="+mn-ea"/>
              <a:cs typeface="+mn-cs"/>
            </a:rPr>
            <a:t> facturation. </a:t>
          </a:r>
          <a:r>
            <a:rPr lang="en-US" sz="1400">
              <a:solidFill>
                <a:schemeClr val="dk1"/>
              </a:solidFill>
              <a:latin typeface="+mn-lt"/>
              <a:ea typeface="+mn-ea"/>
              <a:cs typeface="+mn-cs"/>
            </a:rPr>
            <a:t>Ce</a:t>
          </a:r>
          <a:r>
            <a:rPr lang="en-US" sz="1400" baseline="0">
              <a:solidFill>
                <a:schemeClr val="dk1"/>
              </a:solidFill>
              <a:latin typeface="+mn-lt"/>
              <a:ea typeface="+mn-ea"/>
              <a:cs typeface="+mn-cs"/>
            </a:rPr>
            <a:t> ratio sera affiché dans la feuille synthèse-résumé.</a:t>
          </a:r>
        </a:p>
        <a:p>
          <a:pPr marL="0" indent="0" algn="l"/>
          <a:r>
            <a:rPr lang="en-US" sz="1400" baseline="0">
              <a:solidFill>
                <a:schemeClr val="dk1"/>
              </a:solidFill>
              <a:latin typeface="+mn-lt"/>
              <a:ea typeface="+mn-ea"/>
              <a:cs typeface="+mn-cs"/>
            </a:rPr>
            <a:t>Dans le cas où le montant dépasse les 10% il est nécessaire d'ajuster  ces taux selon la priorité convenue avec la commune</a:t>
          </a:r>
          <a:endParaRPr lang="en-US" sz="1400">
            <a:solidFill>
              <a:schemeClr val="dk1"/>
            </a:solidFill>
            <a:latin typeface="+mn-lt"/>
            <a:ea typeface="+mn-ea"/>
            <a:cs typeface="+mn-cs"/>
          </a:endParaRPr>
        </a:p>
      </xdr:txBody>
    </xdr:sp>
    <xdr:clientData/>
  </xdr:twoCellAnchor>
  <xdr:twoCellAnchor editAs="oneCell">
    <xdr:from>
      <xdr:col>8</xdr:col>
      <xdr:colOff>666750</xdr:colOff>
      <xdr:row>21</xdr:row>
      <xdr:rowOff>0</xdr:rowOff>
    </xdr:from>
    <xdr:to>
      <xdr:col>9</xdr:col>
      <xdr:colOff>314325</xdr:colOff>
      <xdr:row>22</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0" y="46577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21</xdr:row>
      <xdr:rowOff>19050</xdr:rowOff>
    </xdr:from>
    <xdr:to>
      <xdr:col>7</xdr:col>
      <xdr:colOff>409575</xdr:colOff>
      <xdr:row>22</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0" y="46767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714375</xdr:colOff>
      <xdr:row>21</xdr:row>
      <xdr:rowOff>19050</xdr:rowOff>
    </xdr:from>
    <xdr:to>
      <xdr:col>8</xdr:col>
      <xdr:colOff>361950</xdr:colOff>
      <xdr:row>22</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48375" y="46767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495300</xdr:colOff>
      <xdr:row>20</xdr:row>
      <xdr:rowOff>95250</xdr:rowOff>
    </xdr:from>
    <xdr:to>
      <xdr:col>14</xdr:col>
      <xdr:colOff>371475</xdr:colOff>
      <xdr:row>23</xdr:row>
      <xdr:rowOff>95250</xdr:rowOff>
    </xdr:to>
    <xdr:sp macro="" textlink="">
      <xdr:nvSpPr>
        <xdr:cNvPr id="6" name="ZoneTexte 5">
          <a:extLst>
            <a:ext uri="{FF2B5EF4-FFF2-40B4-BE49-F238E27FC236}">
              <a16:creationId xmlns:a16="http://schemas.microsoft.com/office/drawing/2014/main" id="{00000000-0008-0000-0F00-000006000000}"/>
            </a:ext>
          </a:extLst>
        </xdr:cNvPr>
        <xdr:cNvSpPr txBox="1"/>
      </xdr:nvSpPr>
      <xdr:spPr>
        <a:xfrm>
          <a:off x="7353300" y="4562475"/>
          <a:ext cx="36861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15 / 17 :  charges d'exploitation</a:t>
          </a:r>
        </a:p>
      </xdr:txBody>
    </xdr:sp>
    <xdr:clientData/>
  </xdr:twoCellAnchor>
  <xdr:twoCellAnchor>
    <xdr:from>
      <xdr:col>2</xdr:col>
      <xdr:colOff>476251</xdr:colOff>
      <xdr:row>20</xdr:row>
      <xdr:rowOff>123825</xdr:rowOff>
    </xdr:from>
    <xdr:to>
      <xdr:col>6</xdr:col>
      <xdr:colOff>628651</xdr:colOff>
      <xdr:row>23</xdr:row>
      <xdr:rowOff>123825</xdr:rowOff>
    </xdr:to>
    <xdr:sp macro="" textlink="">
      <xdr:nvSpPr>
        <xdr:cNvPr id="7" name="ZoneTexte 6">
          <a:extLst>
            <a:ext uri="{FF2B5EF4-FFF2-40B4-BE49-F238E27FC236}">
              <a16:creationId xmlns:a16="http://schemas.microsoft.com/office/drawing/2014/main" id="{00000000-0008-0000-0F00-000007000000}"/>
            </a:ext>
          </a:extLst>
        </xdr:cNvPr>
        <xdr:cNvSpPr txBox="1"/>
      </xdr:nvSpPr>
      <xdr:spPr>
        <a:xfrm>
          <a:off x="2000251" y="4591050"/>
          <a:ext cx="320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13 / 17 :  augmentation</a:t>
          </a:r>
          <a:r>
            <a:rPr lang="en-US" sz="1400" b="1" baseline="0"/>
            <a:t> des charges</a:t>
          </a:r>
          <a:endParaRPr lang="en-US" sz="1400" b="1"/>
        </a:p>
      </xdr:txBody>
    </xdr:sp>
    <xdr:clientData/>
  </xdr:twoCellAnchor>
  <xdr:twoCellAnchor>
    <xdr:from>
      <xdr:col>9</xdr:col>
      <xdr:colOff>695325</xdr:colOff>
      <xdr:row>0</xdr:row>
      <xdr:rowOff>104775</xdr:rowOff>
    </xdr:from>
    <xdr:to>
      <xdr:col>13</xdr:col>
      <xdr:colOff>561975</xdr:colOff>
      <xdr:row>9</xdr:row>
      <xdr:rowOff>276225</xdr:rowOff>
    </xdr:to>
    <xdr:graphicFrame macro="">
      <xdr:nvGraphicFramePr>
        <xdr:cNvPr id="12" name="Chart 11">
          <a:extLst>
            <a:ext uri="{FF2B5EF4-FFF2-40B4-BE49-F238E27FC236}">
              <a16:creationId xmlns:a16="http://schemas.microsoft.com/office/drawing/2014/main" id="{E1F5F392-EE2D-4F92-A2EA-DCC95FF98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390525</xdr:colOff>
      <xdr:row>0</xdr:row>
      <xdr:rowOff>180976</xdr:rowOff>
    </xdr:from>
    <xdr:to>
      <xdr:col>16</xdr:col>
      <xdr:colOff>447675</xdr:colOff>
      <xdr:row>30</xdr:row>
      <xdr:rowOff>171450</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a:off x="9639300" y="180976"/>
          <a:ext cx="4629150" cy="4429124"/>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Ici nous détaillerons les charges fixes qui doivent être payées</a:t>
          </a:r>
          <a:r>
            <a:rPr lang="en-US" sz="1400" baseline="0">
              <a:solidFill>
                <a:schemeClr val="dk1"/>
              </a:solidFill>
              <a:latin typeface="+mn-lt"/>
              <a:ea typeface="+mn-ea"/>
              <a:cs typeface="+mn-cs"/>
            </a:rPr>
            <a:t> régulièrement et qui sont généralement liées à l'exploitation (contrairement à la vente qui implique souvent des charges variables)</a:t>
          </a:r>
        </a:p>
        <a:p>
          <a:pPr marL="0" indent="0" algn="l"/>
          <a:r>
            <a:rPr lang="en-US" sz="1400" baseline="0">
              <a:solidFill>
                <a:schemeClr val="dk1"/>
              </a:solidFill>
              <a:latin typeface="+mn-lt"/>
              <a:ea typeface="+mn-ea"/>
              <a:cs typeface="+mn-cs"/>
            </a:rPr>
            <a:t> </a:t>
          </a:r>
        </a:p>
        <a:p>
          <a:pPr marL="0" indent="0" algn="l"/>
          <a:r>
            <a:rPr lang="en-US" sz="1400" baseline="0">
              <a:solidFill>
                <a:schemeClr val="dk1"/>
              </a:solidFill>
              <a:latin typeface="+mn-lt"/>
              <a:ea typeface="+mn-ea"/>
              <a:cs typeface="+mn-cs"/>
            </a:rPr>
            <a:t>la r</a:t>
          </a:r>
          <a:r>
            <a:rPr lang="en-US" sz="1400" b="1" baseline="0">
              <a:solidFill>
                <a:schemeClr val="dk1"/>
              </a:solidFill>
              <a:latin typeface="+mn-lt"/>
              <a:ea typeface="+mn-ea"/>
              <a:cs typeface="+mn-cs"/>
            </a:rPr>
            <a:t>éparation/maintenance </a:t>
          </a:r>
          <a:r>
            <a:rPr lang="en-US" sz="1400" b="0" baseline="0">
              <a:solidFill>
                <a:schemeClr val="dk1"/>
              </a:solidFill>
              <a:latin typeface="+mn-lt"/>
              <a:ea typeface="+mn-ea"/>
              <a:cs typeface="+mn-cs"/>
            </a:rPr>
            <a:t>est un montant évalué par rapport à l'investissement initial de construction. la valeur de référence de 0,8% a été inscrite par défaut mais vous pouvez modifier cette valeur en fonction de votre prévision et expérience</a:t>
          </a:r>
        </a:p>
        <a:p>
          <a:pPr marL="0" indent="0" algn="l"/>
          <a:endParaRPr lang="en-US" sz="1400" b="0" baseline="0">
            <a:solidFill>
              <a:schemeClr val="dk1"/>
            </a:solidFill>
            <a:latin typeface="+mn-lt"/>
            <a:ea typeface="+mn-ea"/>
            <a:cs typeface="+mn-cs"/>
          </a:endParaRPr>
        </a:p>
        <a:p>
          <a:pPr marL="0" indent="0" algn="l"/>
          <a:r>
            <a:rPr lang="en-US" sz="1400" b="0" baseline="0">
              <a:solidFill>
                <a:schemeClr val="dk1"/>
              </a:solidFill>
              <a:latin typeface="+mn-lt"/>
              <a:ea typeface="+mn-ea"/>
              <a:cs typeface="+mn-cs"/>
            </a:rPr>
            <a:t>l'</a:t>
          </a:r>
          <a:r>
            <a:rPr lang="en-US" sz="1400" b="1" baseline="0">
              <a:solidFill>
                <a:schemeClr val="dk1"/>
              </a:solidFill>
              <a:latin typeface="+mn-lt"/>
              <a:ea typeface="+mn-ea"/>
              <a:cs typeface="+mn-cs"/>
            </a:rPr>
            <a:t>Energie </a:t>
          </a:r>
          <a:r>
            <a:rPr lang="en-US" sz="1400" b="0" baseline="0">
              <a:solidFill>
                <a:schemeClr val="dk1"/>
              </a:solidFill>
              <a:latin typeface="+mn-lt"/>
              <a:ea typeface="+mn-ea"/>
              <a:cs typeface="+mn-cs"/>
            </a:rPr>
            <a:t>ici est caculée de manière fixe, mais si vous avez des consommation variables (exemple une pompe électrique branchée sur le réseau de la JIRAMA) vous pouvez ajouter une ligne énergie en charge variable</a:t>
          </a:r>
        </a:p>
        <a:p>
          <a:pPr marL="0" indent="0" algn="l"/>
          <a:endParaRPr lang="en-US" sz="1400" b="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l'interessement des fontainiers </a:t>
          </a:r>
          <a:r>
            <a:rPr lang="en-US" sz="1400" b="0" baseline="0">
              <a:solidFill>
                <a:schemeClr val="dk1"/>
              </a:solidFill>
              <a:latin typeface="+mn-lt"/>
              <a:ea typeface="+mn-ea"/>
              <a:cs typeface="+mn-cs"/>
            </a:rPr>
            <a:t>est le montant apr litre revendu que vous souhaitez leur payer comme commission de tenue du point de distribution</a:t>
          </a:r>
        </a:p>
        <a:p>
          <a:pPr marL="0" indent="0" algn="l"/>
          <a:endParaRPr lang="en-US" sz="1400" b="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IMPORTANT: si vous voulez inscrire d'autres charges variables: </a:t>
          </a:r>
          <a:r>
            <a:rPr lang="en-US" sz="1400" b="0" baseline="0">
              <a:solidFill>
                <a:schemeClr val="dk1"/>
              </a:solidFill>
              <a:latin typeface="+mn-lt"/>
              <a:ea typeface="+mn-ea"/>
              <a:cs typeface="+mn-cs"/>
            </a:rPr>
            <a:t> écrire l'intitulé de la charge dans la partie verte à gauche (colone B) puis le </a:t>
          </a:r>
          <a:r>
            <a:rPr lang="en-US" sz="1800" b="1" baseline="0">
              <a:solidFill>
                <a:schemeClr val="dk1"/>
              </a:solidFill>
              <a:latin typeface="+mn-lt"/>
              <a:ea typeface="+mn-ea"/>
              <a:cs typeface="+mn-cs"/>
            </a:rPr>
            <a:t>cout par litre </a:t>
          </a:r>
          <a:r>
            <a:rPr lang="en-US" sz="1400" b="0" baseline="0">
              <a:solidFill>
                <a:schemeClr val="dk1"/>
              </a:solidFill>
              <a:latin typeface="+mn-lt"/>
              <a:ea typeface="+mn-ea"/>
              <a:cs typeface="+mn-cs"/>
            </a:rPr>
            <a:t>de la charge variable</a:t>
          </a:r>
          <a:endParaRPr lang="en-US" sz="1400" b="1" baseline="0">
            <a:solidFill>
              <a:schemeClr val="dk1"/>
            </a:solidFill>
            <a:latin typeface="+mn-lt"/>
            <a:ea typeface="+mn-ea"/>
            <a:cs typeface="+mn-cs"/>
          </a:endParaRPr>
        </a:p>
        <a:p>
          <a:pPr marL="0" indent="0" algn="l"/>
          <a:endParaRPr lang="en-US" sz="1400" baseline="0">
            <a:solidFill>
              <a:schemeClr val="dk1"/>
            </a:solidFill>
            <a:latin typeface="+mn-lt"/>
            <a:ea typeface="+mn-ea"/>
            <a:cs typeface="+mn-cs"/>
          </a:endParaRPr>
        </a:p>
      </xdr:txBody>
    </xdr:sp>
    <xdr:clientData/>
  </xdr:twoCellAnchor>
  <xdr:twoCellAnchor editAs="oneCell">
    <xdr:from>
      <xdr:col>5</xdr:col>
      <xdr:colOff>666750</xdr:colOff>
      <xdr:row>43</xdr:row>
      <xdr:rowOff>0</xdr:rowOff>
    </xdr:from>
    <xdr:to>
      <xdr:col>6</xdr:col>
      <xdr:colOff>314325</xdr:colOff>
      <xdr:row>44</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9475" y="92678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xdr:row>
      <xdr:rowOff>19050</xdr:rowOff>
    </xdr:from>
    <xdr:to>
      <xdr:col>4</xdr:col>
      <xdr:colOff>409575</xdr:colOff>
      <xdr:row>44</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00725" y="92868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714375</xdr:colOff>
      <xdr:row>43</xdr:row>
      <xdr:rowOff>19050</xdr:rowOff>
    </xdr:from>
    <xdr:to>
      <xdr:col>5</xdr:col>
      <xdr:colOff>361950</xdr:colOff>
      <xdr:row>44</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15100" y="92868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590550</xdr:colOff>
      <xdr:row>41</xdr:row>
      <xdr:rowOff>152400</xdr:rowOff>
    </xdr:from>
    <xdr:to>
      <xdr:col>11</xdr:col>
      <xdr:colOff>561975</xdr:colOff>
      <xdr:row>44</xdr:row>
      <xdr:rowOff>152400</xdr:rowOff>
    </xdr:to>
    <xdr:sp macro="" textlink="">
      <xdr:nvSpPr>
        <xdr:cNvPr id="6" name="ZoneTexte 5">
          <a:extLst>
            <a:ext uri="{FF2B5EF4-FFF2-40B4-BE49-F238E27FC236}">
              <a16:creationId xmlns:a16="http://schemas.microsoft.com/office/drawing/2014/main" id="{00000000-0008-0000-1000-000006000000}"/>
            </a:ext>
          </a:extLst>
        </xdr:cNvPr>
        <xdr:cNvSpPr txBox="1"/>
      </xdr:nvSpPr>
      <xdr:spPr>
        <a:xfrm>
          <a:off x="6791325" y="9925050"/>
          <a:ext cx="37814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16 / 17 :  charges marketing</a:t>
          </a:r>
        </a:p>
      </xdr:txBody>
    </xdr:sp>
    <xdr:clientData/>
  </xdr:twoCellAnchor>
  <xdr:twoCellAnchor>
    <xdr:from>
      <xdr:col>1</xdr:col>
      <xdr:colOff>1828800</xdr:colOff>
      <xdr:row>42</xdr:row>
      <xdr:rowOff>19050</xdr:rowOff>
    </xdr:from>
    <xdr:to>
      <xdr:col>3</xdr:col>
      <xdr:colOff>609600</xdr:colOff>
      <xdr:row>45</xdr:row>
      <xdr:rowOff>19050</xdr:rowOff>
    </xdr:to>
    <xdr:sp macro="" textlink="">
      <xdr:nvSpPr>
        <xdr:cNvPr id="7" name="ZoneTexte 6">
          <a:extLst>
            <a:ext uri="{FF2B5EF4-FFF2-40B4-BE49-F238E27FC236}">
              <a16:creationId xmlns:a16="http://schemas.microsoft.com/office/drawing/2014/main" id="{00000000-0008-0000-1000-000007000000}"/>
            </a:ext>
          </a:extLst>
        </xdr:cNvPr>
        <xdr:cNvSpPr txBox="1"/>
      </xdr:nvSpPr>
      <xdr:spPr>
        <a:xfrm>
          <a:off x="2362200" y="9982200"/>
          <a:ext cx="21621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14 / 17 :  redevances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295274</xdr:colOff>
      <xdr:row>1</xdr:row>
      <xdr:rowOff>9526</xdr:rowOff>
    </xdr:from>
    <xdr:to>
      <xdr:col>23</xdr:col>
      <xdr:colOff>342899</xdr:colOff>
      <xdr:row>21</xdr:row>
      <xdr:rowOff>57150</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a:off x="10058399" y="200026"/>
          <a:ext cx="11477625" cy="3929062"/>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Ici nous détaillerons les charges (principalement variables) qui doivent être payées</a:t>
          </a:r>
          <a:r>
            <a:rPr lang="en-US" sz="1400" baseline="0">
              <a:solidFill>
                <a:schemeClr val="dk1"/>
              </a:solidFill>
              <a:latin typeface="+mn-lt"/>
              <a:ea typeface="+mn-ea"/>
              <a:cs typeface="+mn-cs"/>
            </a:rPr>
            <a:t> pour acquérir un abonné. Idéalement ces charges proviennent d'un plan marketing à part entière mais en l'absence de ce dernier, ce formulaire permet d'en appréhender les couts de manière relativement fiable.</a:t>
          </a:r>
        </a:p>
        <a:p>
          <a:pPr marL="0" indent="0" algn="l"/>
          <a:endParaRPr lang="en-US" sz="1400" baseline="0">
            <a:solidFill>
              <a:schemeClr val="dk1"/>
            </a:solidFill>
            <a:latin typeface="+mn-lt"/>
            <a:ea typeface="+mn-ea"/>
            <a:cs typeface="+mn-cs"/>
          </a:endParaRPr>
        </a:p>
        <a:p>
          <a:pPr marL="0" indent="0" algn="l"/>
          <a:r>
            <a:rPr lang="en-US" sz="1400" baseline="0">
              <a:solidFill>
                <a:schemeClr val="dk1"/>
              </a:solidFill>
              <a:latin typeface="+mn-lt"/>
              <a:ea typeface="+mn-ea"/>
              <a:cs typeface="+mn-cs"/>
            </a:rPr>
            <a:t>Il est ici recommandé de considérer ces charges comme variables (en fonction du nombre de nouveaux abonnés) car ce sont des charges qui sont requises une seule fois par abonné pour leur acquisition.</a:t>
          </a:r>
        </a:p>
        <a:p>
          <a:pPr marL="0" indent="0" algn="l"/>
          <a:endParaRPr lang="en-US" sz="1400" b="1" baseline="0">
            <a:solidFill>
              <a:schemeClr val="dk1"/>
            </a:solidFill>
            <a:latin typeface="+mn-lt"/>
            <a:ea typeface="+mn-ea"/>
            <a:cs typeface="+mn-cs"/>
          </a:endParaRPr>
        </a:p>
        <a:p>
          <a:pPr marL="0" indent="0" algn="l"/>
          <a:r>
            <a:rPr lang="en-US" sz="1400" b="0" baseline="0">
              <a:solidFill>
                <a:schemeClr val="dk1"/>
              </a:solidFill>
              <a:latin typeface="+mn-lt"/>
              <a:ea typeface="+mn-ea"/>
              <a:cs typeface="+mn-cs"/>
            </a:rPr>
            <a:t>Il est </a:t>
          </a:r>
          <a:r>
            <a:rPr lang="en-US" sz="1400" b="1" baseline="0">
              <a:solidFill>
                <a:schemeClr val="dk1"/>
              </a:solidFill>
              <a:latin typeface="+mn-lt"/>
              <a:ea typeface="+mn-ea"/>
              <a:cs typeface="+mn-cs"/>
            </a:rPr>
            <a:t>IMPORTANT </a:t>
          </a:r>
          <a:r>
            <a:rPr lang="en-US" sz="1400" b="0" baseline="0">
              <a:solidFill>
                <a:schemeClr val="dk1"/>
              </a:solidFill>
              <a:latin typeface="+mn-lt"/>
              <a:ea typeface="+mn-ea"/>
              <a:cs typeface="+mn-cs"/>
            </a:rPr>
            <a:t>de bien rationaliser ces couts car votre plan de desserte (nombre de clients) sera multiplié par le cout unitaire d'acquisition de client et donnera votre budget d'opérationnalisation marketing.</a:t>
          </a:r>
        </a:p>
        <a:p>
          <a:pPr marL="0" indent="0" algn="l"/>
          <a:endParaRPr lang="en-US" sz="1400" b="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COMMUNICATION:</a:t>
          </a:r>
        </a:p>
        <a:p>
          <a:pPr marL="0" indent="0" algn="l"/>
          <a:r>
            <a:rPr lang="en-US" sz="1400" baseline="0">
              <a:solidFill>
                <a:schemeClr val="dk1"/>
              </a:solidFill>
              <a:latin typeface="+mn-lt"/>
              <a:ea typeface="+mn-ea"/>
              <a:cs typeface="+mn-cs"/>
            </a:rPr>
            <a:t>dans ce tableau, nous traitons la première étape de la commercialisation de vos branchements: informer le client.</a:t>
          </a:r>
        </a:p>
        <a:p>
          <a:pPr marL="0" indent="0" algn="l"/>
          <a:r>
            <a:rPr lang="en-US" sz="1400" baseline="0">
              <a:solidFill>
                <a:schemeClr val="dk1"/>
              </a:solidFill>
              <a:latin typeface="+mn-lt"/>
              <a:ea typeface="+mn-ea"/>
              <a:cs typeface="+mn-cs"/>
            </a:rPr>
            <a:t>quelques activités ont été mis en exemple pour illustrer le type d'actions qui peut mener à cet objectif d'informer, ne mettre dans cette colone "outil/activité de communication" que les activités que vous allez réellement faire, supprimez les activités exemples que vous ne ferez pas. </a:t>
          </a:r>
        </a:p>
        <a:p>
          <a:pPr marL="0" indent="0" algn="l"/>
          <a:r>
            <a:rPr lang="en-US" sz="1400" baseline="0">
              <a:solidFill>
                <a:schemeClr val="dk1"/>
              </a:solidFill>
              <a:latin typeface="+mn-lt"/>
              <a:ea typeface="+mn-ea"/>
              <a:cs typeface="+mn-cs"/>
            </a:rPr>
            <a:t>Le paramètre principal à tenir en compte lors de cette planification sera  la "portée" (nombre de personnes touchée par un outil ex: une affiche bien positionnée va toucher tout un secteur par exemple, ou une seule séance d'activité va permettre d'informer 20 personnes...) car elle va influencer la performance économique (cout par résultat), plus la portée d'une activité est élevée mieux ce sera. </a:t>
          </a:r>
        </a:p>
        <a:p>
          <a:pPr marL="0" indent="0" algn="l"/>
          <a:r>
            <a:rPr lang="en-US" sz="1400" baseline="0">
              <a:solidFill>
                <a:schemeClr val="dk1"/>
              </a:solidFill>
              <a:latin typeface="+mn-lt"/>
              <a:ea typeface="+mn-ea"/>
              <a:cs typeface="+mn-cs"/>
            </a:rPr>
            <a:t>Ici on prendra le cout par résultat moyen des activités pour calculer dans le plan d'affaire le cout variable nécessaire pour cette étape de la vente.</a:t>
          </a:r>
        </a:p>
      </xdr:txBody>
    </xdr:sp>
    <xdr:clientData/>
  </xdr:twoCellAnchor>
  <xdr:twoCellAnchor>
    <xdr:from>
      <xdr:col>9</xdr:col>
      <xdr:colOff>185738</xdr:colOff>
      <xdr:row>21</xdr:row>
      <xdr:rowOff>157162</xdr:rowOff>
    </xdr:from>
    <xdr:to>
      <xdr:col>24</xdr:col>
      <xdr:colOff>242888</xdr:colOff>
      <xdr:row>46</xdr:row>
      <xdr:rowOff>185738</xdr:rowOff>
    </xdr:to>
    <xdr:sp macro="" textlink="">
      <xdr:nvSpPr>
        <xdr:cNvPr id="4" name="ZoneTexte 3">
          <a:extLst>
            <a:ext uri="{FF2B5EF4-FFF2-40B4-BE49-F238E27FC236}">
              <a16:creationId xmlns:a16="http://schemas.microsoft.com/office/drawing/2014/main" id="{00000000-0008-0000-1100-000004000000}"/>
            </a:ext>
          </a:extLst>
        </xdr:cNvPr>
        <xdr:cNvSpPr txBox="1"/>
      </xdr:nvSpPr>
      <xdr:spPr>
        <a:xfrm>
          <a:off x="10710863" y="4229100"/>
          <a:ext cx="11487150" cy="7029451"/>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1">
              <a:solidFill>
                <a:schemeClr val="dk1"/>
              </a:solidFill>
              <a:latin typeface="+mn-lt"/>
              <a:ea typeface="+mn-ea"/>
              <a:cs typeface="+mn-cs"/>
            </a:rPr>
            <a:t>cout d'engagement</a:t>
          </a:r>
          <a:r>
            <a:rPr lang="en-US" sz="1400">
              <a:solidFill>
                <a:schemeClr val="dk1"/>
              </a:solidFill>
              <a:latin typeface="+mn-lt"/>
              <a:ea typeface="+mn-ea"/>
              <a:cs typeface="+mn-cs"/>
            </a:rPr>
            <a:t>: </a:t>
          </a:r>
        </a:p>
        <a:p>
          <a:pPr marL="0" indent="0" algn="l"/>
          <a:r>
            <a:rPr lang="en-US" sz="1400">
              <a:solidFill>
                <a:schemeClr val="dk1"/>
              </a:solidFill>
              <a:latin typeface="+mn-lt"/>
              <a:ea typeface="+mn-ea"/>
              <a:cs typeface="+mn-cs"/>
            </a:rPr>
            <a:t>L'engagement</a:t>
          </a:r>
          <a:r>
            <a:rPr lang="en-US" sz="1400" baseline="0">
              <a:solidFill>
                <a:schemeClr val="dk1"/>
              </a:solidFill>
              <a:latin typeface="+mn-lt"/>
              <a:ea typeface="+mn-ea"/>
              <a:cs typeface="+mn-cs"/>
            </a:rPr>
            <a:t> n'est pas une finalité commerciale en soi, c'est juste une étape dans le processus de vente. Cet engagement représente une étape où le client a franchi un pas critique dans le processus d'achat, comme par exemple avoir payé une avance sur le cout total du branchement. D'une manière ou d'une autre il devrait s'agir d'une étape qui permet de dire que le client a une réelle volonté (un engagement) à payer le prix d'accès au service.</a:t>
          </a:r>
        </a:p>
        <a:p>
          <a:pPr marL="0" indent="0" algn="l"/>
          <a:endParaRPr lang="en-US" sz="1400" baseline="0">
            <a:solidFill>
              <a:schemeClr val="dk1"/>
            </a:solidFill>
            <a:latin typeface="+mn-lt"/>
            <a:ea typeface="+mn-ea"/>
            <a:cs typeface="+mn-cs"/>
          </a:endParaRPr>
        </a:p>
        <a:p>
          <a:pPr marL="0" indent="0" algn="l"/>
          <a:r>
            <a:rPr lang="en-US" sz="1400" b="1">
              <a:solidFill>
                <a:schemeClr val="dk1"/>
              </a:solidFill>
              <a:latin typeface="+mn-lt"/>
              <a:ea typeface="+mn-ea"/>
              <a:cs typeface="+mn-cs"/>
            </a:rPr>
            <a:t>le pourcentage de personnes informées qui vont payer une avance (</a:t>
          </a:r>
          <a:r>
            <a:rPr lang="en-US" sz="1400" b="1" baseline="0">
              <a:solidFill>
                <a:schemeClr val="dk1"/>
              </a:solidFill>
              <a:latin typeface="+mn-lt"/>
              <a:ea typeface="+mn-ea"/>
              <a:cs typeface="+mn-cs"/>
            </a:rPr>
            <a:t>taux d'engagement) </a:t>
          </a:r>
          <a:r>
            <a:rPr lang="en-US" sz="1400" baseline="0">
              <a:solidFill>
                <a:schemeClr val="dk1"/>
              </a:solidFill>
              <a:latin typeface="+mn-lt"/>
              <a:ea typeface="+mn-ea"/>
              <a:cs typeface="+mn-cs"/>
            </a:rPr>
            <a:t>est un taux que vous allez définir et qui va devenir votre objectif commercial. Ce taux est le ratio entre le </a:t>
          </a:r>
          <a:r>
            <a:rPr lang="en-US" sz="1400" b="1" baseline="0">
              <a:solidFill>
                <a:schemeClr val="dk1"/>
              </a:solidFill>
              <a:latin typeface="+mn-lt"/>
              <a:ea typeface="+mn-ea"/>
              <a:cs typeface="+mn-cs"/>
            </a:rPr>
            <a:t>le nombre de clients qui vont payer une avance / </a:t>
          </a:r>
          <a:r>
            <a:rPr kumimoji="0" lang="en-US" sz="1400" b="1" i="0" u="none" strike="noStrike" kern="0" cap="none" spc="0" normalizeH="0" baseline="0" noProof="0">
              <a:ln>
                <a:noFill/>
              </a:ln>
              <a:solidFill>
                <a:prstClr val="black"/>
              </a:solidFill>
              <a:effectLst/>
              <a:uLnTx/>
              <a:uFillTx/>
              <a:latin typeface="+mn-lt"/>
              <a:ea typeface="+mn-ea"/>
              <a:cs typeface="+mn-cs"/>
            </a:rPr>
            <a:t>nombre de personnes informées </a:t>
          </a:r>
          <a:r>
            <a:rPr lang="en-US" sz="1400" baseline="0">
              <a:solidFill>
                <a:schemeClr val="dk1"/>
              </a:solidFill>
              <a:latin typeface="+mn-lt"/>
              <a:ea typeface="+mn-ea"/>
              <a:cs typeface="+mn-cs"/>
            </a:rPr>
            <a:t>. Comme nous sommes dans la planification et non l'analyse des données marketing, il est plus raisonnable de procéder comme suit:</a:t>
          </a:r>
        </a:p>
        <a:p>
          <a:pPr marL="0" indent="0" algn="l"/>
          <a:r>
            <a:rPr lang="en-US" sz="1400" baseline="0">
              <a:solidFill>
                <a:schemeClr val="dk1"/>
              </a:solidFill>
              <a:latin typeface="+mn-lt"/>
              <a:ea typeface="+mn-ea"/>
              <a:cs typeface="+mn-cs"/>
            </a:rPr>
            <a:t>	- définir un objectif d'engagement que d'une part on estime être raisonnable (par exemple lors de la réunion de quartier pour la phase d'information nous voulons qu' 1 personne sur 5 s'engage en payant une avance, cela donnera un taux de 1/5 soit 20%) et d'autre part suffisamment rentable (plus le taux d'engagement est élevé mieux c'est mais dans la limite de l'empiriquement raisonnable)</a:t>
          </a:r>
        </a:p>
        <a:p>
          <a:pPr marL="0" indent="0" algn="l"/>
          <a:r>
            <a:rPr lang="en-US" sz="1400" baseline="0">
              <a:solidFill>
                <a:schemeClr val="dk1"/>
              </a:solidFill>
              <a:latin typeface="+mn-lt"/>
              <a:ea typeface="+mn-ea"/>
              <a:cs typeface="+mn-cs"/>
            </a:rPr>
            <a:t>	- garder en tête cet objectif puis lors des campagnes commerciales "imposer" aux forces de vente un résultat conforme à cet objectif (ou plus), si lors de leur exercice vos forces de vente ne peuvent atteindre cet objectif, alors un coaching est peut être nécessaire, si les forces de vente semblent être persuasifs mais que les résultats ne sont pas présents, alors c'est peut être votre offre qui n'intéresse pas suffisamment la clientèle pour les engager...</a:t>
          </a:r>
        </a:p>
        <a:p>
          <a:pPr marL="0" indent="0" algn="l"/>
          <a:r>
            <a:rPr lang="en-US" sz="1400" baseline="0">
              <a:solidFill>
                <a:schemeClr val="dk1"/>
              </a:solidFill>
              <a:latin typeface="+mn-lt"/>
              <a:ea typeface="+mn-ea"/>
              <a:cs typeface="+mn-cs"/>
            </a:rPr>
            <a:t>	- l'ajustement de ce taux devrait être le dernier recours après avoir essayé tous les leviers pour atteindre votre taux objectif initial</a:t>
          </a:r>
        </a:p>
        <a:p>
          <a:pPr marL="0" indent="0" algn="l"/>
          <a:endParaRPr lang="en-US" sz="1400"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l'objectif de cout pour l'enagement d'un client </a:t>
          </a:r>
          <a:r>
            <a:rPr lang="en-US" sz="1400" baseline="0">
              <a:solidFill>
                <a:schemeClr val="dk1"/>
              </a:solidFill>
              <a:latin typeface="+mn-lt"/>
              <a:ea typeface="+mn-ea"/>
              <a:cs typeface="+mn-cs"/>
            </a:rPr>
            <a:t>est par exemple le montant des frais de déplacement du commercial pour les visites client ou les frais du coach commercial pour visiter ses forces de vente afin de les motiver... ramené par objectif de client engagé (exemple, l'entreprise ne veut pas dépenser en un mois plus de 15 000ar en déplacement du coach pour faire le tour des ses commerciaux afin de les motiver, le résultat doit être de 20 nouveaux clients pour ce mois, le cout requis sera alors de 750 ar par client engagé)</a:t>
          </a:r>
          <a:endParaRPr lang="en-US" sz="1400">
            <a:solidFill>
              <a:schemeClr val="dk1"/>
            </a:solidFill>
            <a:latin typeface="+mn-lt"/>
            <a:ea typeface="+mn-ea"/>
            <a:cs typeface="+mn-cs"/>
          </a:endParaRPr>
        </a:p>
      </xdr:txBody>
    </xdr:sp>
    <xdr:clientData/>
  </xdr:twoCellAnchor>
  <xdr:twoCellAnchor>
    <xdr:from>
      <xdr:col>11</xdr:col>
      <xdr:colOff>309562</xdr:colOff>
      <xdr:row>47</xdr:row>
      <xdr:rowOff>190499</xdr:rowOff>
    </xdr:from>
    <xdr:to>
      <xdr:col>24</xdr:col>
      <xdr:colOff>176212</xdr:colOff>
      <xdr:row>63</xdr:row>
      <xdr:rowOff>66675</xdr:rowOff>
    </xdr:to>
    <xdr:sp macro="" textlink="">
      <xdr:nvSpPr>
        <xdr:cNvPr id="5" name="ZoneTexte 4">
          <a:extLst>
            <a:ext uri="{FF2B5EF4-FFF2-40B4-BE49-F238E27FC236}">
              <a16:creationId xmlns:a16="http://schemas.microsoft.com/office/drawing/2014/main" id="{00000000-0008-0000-1100-000005000000}"/>
            </a:ext>
          </a:extLst>
        </xdr:cNvPr>
        <xdr:cNvSpPr txBox="1"/>
      </xdr:nvSpPr>
      <xdr:spPr>
        <a:xfrm>
          <a:off x="12358687" y="11453812"/>
          <a:ext cx="9772650" cy="2781301"/>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a:t>
          </a:r>
          <a:r>
            <a:rPr lang="en-US" sz="1400" b="1">
              <a:solidFill>
                <a:schemeClr val="dk1"/>
              </a:solidFill>
              <a:latin typeface="+mn-lt"/>
              <a:ea typeface="+mn-ea"/>
              <a:cs typeface="+mn-cs"/>
            </a:rPr>
            <a:t>objectif de taux de conversion</a:t>
          </a:r>
          <a:r>
            <a:rPr lang="en-US" sz="1400" b="0">
              <a:solidFill>
                <a:schemeClr val="dk1"/>
              </a:solidFill>
              <a:latin typeface="+mn-lt"/>
              <a:ea typeface="+mn-ea"/>
              <a:cs typeface="+mn-cs"/>
            </a:rPr>
            <a:t> est</a:t>
          </a:r>
          <a:r>
            <a:rPr lang="en-US" sz="1400" b="0" baseline="0">
              <a:solidFill>
                <a:schemeClr val="dk1"/>
              </a:solidFill>
              <a:latin typeface="+mn-lt"/>
              <a:ea typeface="+mn-ea"/>
              <a:cs typeface="+mn-cs"/>
            </a:rPr>
            <a:t> le ratio entre le nombre de nouveaux abonnés/ le nombre de clients engagés par campagne. cet objectif doit être le plus haut possible (100% si possible)</a:t>
          </a:r>
        </a:p>
        <a:p>
          <a:pPr marL="0" indent="0" algn="l"/>
          <a:endParaRPr lang="en-US" sz="1400" b="0">
            <a:solidFill>
              <a:schemeClr val="dk1"/>
            </a:solidFill>
            <a:latin typeface="+mn-lt"/>
            <a:ea typeface="+mn-ea"/>
            <a:cs typeface="+mn-cs"/>
          </a:endParaRPr>
        </a:p>
        <a:p>
          <a:pPr marL="0" indent="0" algn="l"/>
          <a:r>
            <a:rPr lang="en-US" sz="1400" b="1">
              <a:solidFill>
                <a:schemeClr val="dk1"/>
              </a:solidFill>
              <a:latin typeface="+mn-lt"/>
              <a:ea typeface="+mn-ea"/>
              <a:cs typeface="+mn-cs"/>
            </a:rPr>
            <a:t>prime par nouvel abonné ramené par le commercial </a:t>
          </a:r>
          <a:r>
            <a:rPr lang="en-US" sz="1400" b="0">
              <a:solidFill>
                <a:schemeClr val="dk1"/>
              </a:solidFill>
              <a:latin typeface="+mn-lt"/>
              <a:ea typeface="+mn-ea"/>
              <a:cs typeface="+mn-cs"/>
            </a:rPr>
            <a:t>: c'est le montant que le commercial va recevoir par client</a:t>
          </a:r>
          <a:r>
            <a:rPr lang="en-US" sz="1400" b="0" baseline="0">
              <a:solidFill>
                <a:schemeClr val="dk1"/>
              </a:solidFill>
              <a:latin typeface="+mn-lt"/>
              <a:ea typeface="+mn-ea"/>
              <a:cs typeface="+mn-cs"/>
            </a:rPr>
            <a:t> ramené. bien que ce montant sera normalement inclus dans le prix du produit, il est important de bien vérifier que ce dernier soit assez motivant pour le commercial sans trop affecter le prix de l'accès au service. </a:t>
          </a:r>
        </a:p>
        <a:p>
          <a:pPr marL="0" indent="0" algn="l"/>
          <a:endParaRPr lang="en-US" sz="1400" b="0" baseline="0">
            <a:solidFill>
              <a:schemeClr val="dk1"/>
            </a:solidFill>
            <a:latin typeface="+mn-lt"/>
            <a:ea typeface="+mn-ea"/>
            <a:cs typeface="+mn-cs"/>
          </a:endParaRPr>
        </a:p>
        <a:p>
          <a:pPr marL="0" indent="0" algn="l"/>
          <a:r>
            <a:rPr lang="en-US" sz="1400" b="1">
              <a:solidFill>
                <a:schemeClr val="dk1"/>
              </a:solidFill>
              <a:latin typeface="+mn-lt"/>
              <a:ea typeface="+mn-ea"/>
              <a:cs typeface="+mn-cs"/>
            </a:rPr>
            <a:t>le cout d'acquisition de</a:t>
          </a:r>
          <a:r>
            <a:rPr lang="en-US" sz="1400" b="1" baseline="0">
              <a:solidFill>
                <a:schemeClr val="dk1"/>
              </a:solidFill>
              <a:latin typeface="+mn-lt"/>
              <a:ea typeface="+mn-ea"/>
              <a:cs typeface="+mn-cs"/>
            </a:rPr>
            <a:t> vos</a:t>
          </a:r>
          <a:r>
            <a:rPr lang="en-US" sz="1400" b="1">
              <a:solidFill>
                <a:schemeClr val="dk1"/>
              </a:solidFill>
              <a:latin typeface="+mn-lt"/>
              <a:ea typeface="+mn-ea"/>
              <a:cs typeface="+mn-cs"/>
            </a:rPr>
            <a:t> clients </a:t>
          </a:r>
          <a:r>
            <a:rPr lang="en-US" sz="1400" b="0">
              <a:solidFill>
                <a:schemeClr val="dk1"/>
              </a:solidFill>
              <a:latin typeface="+mn-lt"/>
              <a:ea typeface="+mn-ea"/>
              <a:cs typeface="+mn-cs"/>
            </a:rPr>
            <a:t>sera ainsi</a:t>
          </a:r>
          <a:r>
            <a:rPr lang="en-US" sz="1400" b="0" baseline="0">
              <a:solidFill>
                <a:schemeClr val="dk1"/>
              </a:solidFill>
              <a:latin typeface="+mn-lt"/>
              <a:ea typeface="+mn-ea"/>
              <a:cs typeface="+mn-cs"/>
            </a:rPr>
            <a:t> calculé selon la formule:</a:t>
          </a:r>
        </a:p>
        <a:p>
          <a:pPr marL="0" indent="0" algn="l"/>
          <a:r>
            <a:rPr lang="en-US" sz="1400" b="0" baseline="0">
              <a:solidFill>
                <a:schemeClr val="dk1"/>
              </a:solidFill>
              <a:latin typeface="+mn-lt"/>
              <a:ea typeface="+mn-ea"/>
              <a:cs typeface="+mn-cs"/>
            </a:rPr>
            <a:t>nombre d'abonnés X prime commercial + (nombre d'abonnés/taux de conversion) X cout d'engagement + (nombre d'abonnés/taux d'engagement) X cout d'information</a:t>
          </a:r>
        </a:p>
        <a:p>
          <a:pPr marL="0" indent="0" algn="l"/>
          <a:r>
            <a:rPr lang="en-US" sz="1400" b="0" baseline="0">
              <a:solidFill>
                <a:schemeClr val="dk1"/>
              </a:solidFill>
              <a:latin typeface="+mn-lt"/>
              <a:ea typeface="+mn-ea"/>
              <a:cs typeface="+mn-cs"/>
            </a:rPr>
            <a:t>ramené à l'unité le cout d'acquisition d'un client sera:</a:t>
          </a:r>
        </a:p>
        <a:p>
          <a:pPr marL="0" indent="0" algn="l"/>
          <a:r>
            <a:rPr lang="en-US" sz="1400" b="0" baseline="0">
              <a:solidFill>
                <a:schemeClr val="dk1"/>
              </a:solidFill>
              <a:latin typeface="+mn-lt"/>
              <a:ea typeface="+mn-ea"/>
              <a:cs typeface="+mn-cs"/>
            </a:rPr>
            <a:t>prime commercial+ 1/taux de conversion X cout d'engagement + 1/taux d'engagement X cout d'information</a:t>
          </a:r>
          <a:endParaRPr lang="en-US" sz="1400" b="0">
            <a:solidFill>
              <a:schemeClr val="dk1"/>
            </a:solidFill>
            <a:latin typeface="+mn-lt"/>
            <a:ea typeface="+mn-ea"/>
            <a:cs typeface="+mn-cs"/>
          </a:endParaRPr>
        </a:p>
      </xdr:txBody>
    </xdr:sp>
    <xdr:clientData/>
  </xdr:twoCellAnchor>
  <xdr:twoCellAnchor editAs="oneCell">
    <xdr:from>
      <xdr:col>1</xdr:col>
      <xdr:colOff>393838</xdr:colOff>
      <xdr:row>2</xdr:row>
      <xdr:rowOff>96493</xdr:rowOff>
    </xdr:from>
    <xdr:to>
      <xdr:col>4</xdr:col>
      <xdr:colOff>979027</xdr:colOff>
      <xdr:row>20</xdr:row>
      <xdr:rowOff>96972</xdr:rowOff>
    </xdr:to>
    <xdr:pic>
      <xdr:nvPicPr>
        <xdr:cNvPr id="6" name="Imag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1155838" y="552036"/>
          <a:ext cx="6093124" cy="3429479"/>
        </a:xfrm>
        <a:prstGeom prst="rect">
          <a:avLst/>
        </a:prstGeom>
      </xdr:spPr>
    </xdr:pic>
    <xdr:clientData/>
  </xdr:twoCellAnchor>
  <xdr:twoCellAnchor editAs="oneCell">
    <xdr:from>
      <xdr:col>3</xdr:col>
      <xdr:colOff>1638300</xdr:colOff>
      <xdr:row>67</xdr:row>
      <xdr:rowOff>57150</xdr:rowOff>
    </xdr:from>
    <xdr:to>
      <xdr:col>4</xdr:col>
      <xdr:colOff>190500</xdr:colOff>
      <xdr:row>69</xdr:row>
      <xdr:rowOff>9525</xdr:rowOff>
    </xdr:to>
    <xdr:pic>
      <xdr:nvPicPr>
        <xdr:cNvPr id="7" name="Image 6" descr="Page suivante">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72150" y="136969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xdr:colOff>
      <xdr:row>67</xdr:row>
      <xdr:rowOff>76200</xdr:rowOff>
    </xdr:from>
    <xdr:to>
      <xdr:col>3</xdr:col>
      <xdr:colOff>619125</xdr:colOff>
      <xdr:row>69</xdr:row>
      <xdr:rowOff>28575</xdr:rowOff>
    </xdr:to>
    <xdr:pic>
      <xdr:nvPicPr>
        <xdr:cNvPr id="8" name="Image 7" descr="Page précédente">
          <a:hlinkClick xmlns:r="http://schemas.openxmlformats.org/officeDocument/2006/relationships" r:id="rId4"/>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43400" y="137160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923925</xdr:colOff>
      <xdr:row>67</xdr:row>
      <xdr:rowOff>76200</xdr:rowOff>
    </xdr:from>
    <xdr:to>
      <xdr:col>3</xdr:col>
      <xdr:colOff>1333500</xdr:colOff>
      <xdr:row>69</xdr:row>
      <xdr:rowOff>28575</xdr:rowOff>
    </xdr:to>
    <xdr:pic>
      <xdr:nvPicPr>
        <xdr:cNvPr id="9" name="Image 8" descr="Table des matières">
          <a:hlinkClick xmlns:r="http://schemas.openxmlformats.org/officeDocument/2006/relationships" r:id="rId6"/>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57775" y="137160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314325</xdr:colOff>
      <xdr:row>66</xdr:row>
      <xdr:rowOff>85725</xdr:rowOff>
    </xdr:from>
    <xdr:to>
      <xdr:col>6</xdr:col>
      <xdr:colOff>447675</xdr:colOff>
      <xdr:row>69</xdr:row>
      <xdr:rowOff>85725</xdr:rowOff>
    </xdr:to>
    <xdr:sp macro="" textlink="">
      <xdr:nvSpPr>
        <xdr:cNvPr id="10" name="ZoneTexte 9">
          <a:extLst>
            <a:ext uri="{FF2B5EF4-FFF2-40B4-BE49-F238E27FC236}">
              <a16:creationId xmlns:a16="http://schemas.microsoft.com/office/drawing/2014/main" id="{00000000-0008-0000-1100-00000A000000}"/>
            </a:ext>
          </a:extLst>
        </xdr:cNvPr>
        <xdr:cNvSpPr txBox="1"/>
      </xdr:nvSpPr>
      <xdr:spPr>
        <a:xfrm>
          <a:off x="6305550" y="1353502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17 / 17 :  tarification</a:t>
          </a:r>
        </a:p>
      </xdr:txBody>
    </xdr:sp>
    <xdr:clientData/>
  </xdr:twoCellAnchor>
  <xdr:twoCellAnchor>
    <xdr:from>
      <xdr:col>1</xdr:col>
      <xdr:colOff>228601</xdr:colOff>
      <xdr:row>66</xdr:row>
      <xdr:rowOff>114300</xdr:rowOff>
    </xdr:from>
    <xdr:to>
      <xdr:col>3</xdr:col>
      <xdr:colOff>19051</xdr:colOff>
      <xdr:row>69</xdr:row>
      <xdr:rowOff>114300</xdr:rowOff>
    </xdr:to>
    <xdr:sp macro="" textlink="">
      <xdr:nvSpPr>
        <xdr:cNvPr id="11" name="ZoneTexte 10">
          <a:extLst>
            <a:ext uri="{FF2B5EF4-FFF2-40B4-BE49-F238E27FC236}">
              <a16:creationId xmlns:a16="http://schemas.microsoft.com/office/drawing/2014/main" id="{00000000-0008-0000-1100-00000B000000}"/>
            </a:ext>
          </a:extLst>
        </xdr:cNvPr>
        <xdr:cNvSpPr txBox="1"/>
      </xdr:nvSpPr>
      <xdr:spPr>
        <a:xfrm>
          <a:off x="990601" y="13563600"/>
          <a:ext cx="31623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15 / 17 :  charges d'exploitation</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723900</xdr:colOff>
      <xdr:row>33</xdr:row>
      <xdr:rowOff>76200</xdr:rowOff>
    </xdr:from>
    <xdr:to>
      <xdr:col>3</xdr:col>
      <xdr:colOff>1133475</xdr:colOff>
      <xdr:row>35</xdr:row>
      <xdr:rowOff>28575</xdr:rowOff>
    </xdr:to>
    <xdr:pic>
      <xdr:nvPicPr>
        <xdr:cNvPr id="3" name="Image 2" descr="Page précédente">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75342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33</xdr:row>
      <xdr:rowOff>57150</xdr:rowOff>
    </xdr:from>
    <xdr:to>
      <xdr:col>4</xdr:col>
      <xdr:colOff>857250</xdr:colOff>
      <xdr:row>35</xdr:row>
      <xdr:rowOff>9525</xdr:rowOff>
    </xdr:to>
    <xdr:pic>
      <xdr:nvPicPr>
        <xdr:cNvPr id="4" name="Image 3" descr="Table des matières">
          <a:hlinkClick xmlns:r="http://schemas.openxmlformats.org/officeDocument/2006/relationships" r:id="rId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81650" y="75152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828675</xdr:colOff>
      <xdr:row>32</xdr:row>
      <xdr:rowOff>123825</xdr:rowOff>
    </xdr:from>
    <xdr:to>
      <xdr:col>3</xdr:col>
      <xdr:colOff>666750</xdr:colOff>
      <xdr:row>35</xdr:row>
      <xdr:rowOff>123825</xdr:rowOff>
    </xdr:to>
    <xdr:sp macro="" textlink="">
      <xdr:nvSpPr>
        <xdr:cNvPr id="5" name="ZoneTexte 4">
          <a:extLst>
            <a:ext uri="{FF2B5EF4-FFF2-40B4-BE49-F238E27FC236}">
              <a16:creationId xmlns:a16="http://schemas.microsoft.com/office/drawing/2014/main" id="{00000000-0008-0000-1200-000005000000}"/>
            </a:ext>
          </a:extLst>
        </xdr:cNvPr>
        <xdr:cNvSpPr txBox="1"/>
      </xdr:nvSpPr>
      <xdr:spPr>
        <a:xfrm>
          <a:off x="1590675" y="7391400"/>
          <a:ext cx="31908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16 / 17 :  charges marketing</a:t>
          </a:r>
        </a:p>
      </xdr:txBody>
    </xdr:sp>
    <xdr:clientData/>
  </xdr:twoCellAnchor>
  <xdr:twoCellAnchor>
    <xdr:from>
      <xdr:col>9</xdr:col>
      <xdr:colOff>714375</xdr:colOff>
      <xdr:row>15</xdr:row>
      <xdr:rowOff>219075</xdr:rowOff>
    </xdr:from>
    <xdr:to>
      <xdr:col>16</xdr:col>
      <xdr:colOff>9525</xdr:colOff>
      <xdr:row>23</xdr:row>
      <xdr:rowOff>57150</xdr:rowOff>
    </xdr:to>
    <xdr:sp macro="" textlink="">
      <xdr:nvSpPr>
        <xdr:cNvPr id="6" name="ZoneTexte 5">
          <a:extLst>
            <a:ext uri="{FF2B5EF4-FFF2-40B4-BE49-F238E27FC236}">
              <a16:creationId xmlns:a16="http://schemas.microsoft.com/office/drawing/2014/main" id="{00000000-0008-0000-1200-000006000000}"/>
            </a:ext>
          </a:extLst>
        </xdr:cNvPr>
        <xdr:cNvSpPr txBox="1"/>
      </xdr:nvSpPr>
      <xdr:spPr>
        <a:xfrm>
          <a:off x="11487150" y="3590925"/>
          <a:ext cx="4629150" cy="172402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les tarifs</a:t>
          </a:r>
          <a:r>
            <a:rPr lang="en-US" sz="1400" baseline="0">
              <a:solidFill>
                <a:schemeClr val="dk1"/>
              </a:solidFill>
              <a:latin typeface="+mn-lt"/>
              <a:ea typeface="+mn-ea"/>
              <a:cs typeface="+mn-cs"/>
            </a:rPr>
            <a:t> de vente affichés ici sont les tarifs que vous aurez rempli dans le formulaire marketing-prix, la marge sur un branchement est  la différence entre le tarif de vente et le prix de revient. Si le tarif est inférieur au prix de revient alors la différence est le subventionnement appliqué au branchement. les valeurs en grisé sont remplies automatiquement </a:t>
          </a:r>
          <a:endParaRPr lang="en-US" sz="1400">
            <a:solidFill>
              <a:schemeClr val="dk1"/>
            </a:solidFill>
            <a:latin typeface="+mn-lt"/>
            <a:ea typeface="+mn-ea"/>
            <a:cs typeface="+mn-cs"/>
          </a:endParaRPr>
        </a:p>
        <a:p>
          <a:pPr marL="0" indent="0" algn="l"/>
          <a:endParaRPr lang="en-US" sz="1400">
            <a:solidFill>
              <a:schemeClr val="dk1"/>
            </a:solidFill>
            <a:latin typeface="+mn-lt"/>
            <a:ea typeface="+mn-ea"/>
            <a:cs typeface="+mn-cs"/>
          </a:endParaRPr>
        </a:p>
      </xdr:txBody>
    </xdr:sp>
    <xdr:clientData/>
  </xdr:twoCellAnchor>
  <xdr:twoCellAnchor>
    <xdr:from>
      <xdr:col>9</xdr:col>
      <xdr:colOff>666750</xdr:colOff>
      <xdr:row>24</xdr:row>
      <xdr:rowOff>85726</xdr:rowOff>
    </xdr:from>
    <xdr:to>
      <xdr:col>15</xdr:col>
      <xdr:colOff>723900</xdr:colOff>
      <xdr:row>36</xdr:row>
      <xdr:rowOff>142876</xdr:rowOff>
    </xdr:to>
    <xdr:sp macro="" textlink="">
      <xdr:nvSpPr>
        <xdr:cNvPr id="7" name="ZoneTexte 6">
          <a:extLst>
            <a:ext uri="{FF2B5EF4-FFF2-40B4-BE49-F238E27FC236}">
              <a16:creationId xmlns:a16="http://schemas.microsoft.com/office/drawing/2014/main" id="{00000000-0008-0000-1200-000007000000}"/>
            </a:ext>
          </a:extLst>
        </xdr:cNvPr>
        <xdr:cNvSpPr txBox="1"/>
      </xdr:nvSpPr>
      <xdr:spPr>
        <a:xfrm>
          <a:off x="11830050" y="5638801"/>
          <a:ext cx="4629150" cy="25336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les</a:t>
          </a:r>
          <a:r>
            <a:rPr lang="en-US" sz="1400" baseline="0">
              <a:solidFill>
                <a:schemeClr val="dk1"/>
              </a:solidFill>
              <a:latin typeface="+mn-lt"/>
              <a:ea typeface="+mn-ea"/>
              <a:cs typeface="+mn-cs"/>
            </a:rPr>
            <a:t> recettes de la location de compteur ne sont autres que la dotation aux amortissements pour les compteurs prévu en formulaire investissement. </a:t>
          </a:r>
        </a:p>
        <a:p>
          <a:pPr marL="0" indent="0" algn="l"/>
          <a:r>
            <a:rPr lang="en-US" sz="1400" baseline="0">
              <a:solidFill>
                <a:schemeClr val="dk1"/>
              </a:solidFill>
              <a:latin typeface="+mn-lt"/>
              <a:ea typeface="+mn-ea"/>
              <a:cs typeface="+mn-cs"/>
            </a:rPr>
            <a:t>ici on n'a pas pris en compte l'actualisation de la valeur du compteur, le mode de calcul de l'amortissement est linéaire</a:t>
          </a:r>
        </a:p>
        <a:p>
          <a:pPr marL="0" indent="0" algn="l"/>
          <a:r>
            <a:rPr lang="en-US" sz="1400" b="1" baseline="0">
              <a:solidFill>
                <a:schemeClr val="dk1"/>
              </a:solidFill>
              <a:latin typeface="+mn-lt"/>
              <a:ea typeface="+mn-ea"/>
              <a:cs typeface="+mn-cs"/>
            </a:rPr>
            <a:t>le prix de revient </a:t>
          </a:r>
          <a:r>
            <a:rPr lang="en-US" sz="1400" baseline="0">
              <a:solidFill>
                <a:schemeClr val="dk1"/>
              </a:solidFill>
              <a:latin typeface="+mn-lt"/>
              <a:ea typeface="+mn-ea"/>
              <a:cs typeface="+mn-cs"/>
            </a:rPr>
            <a:t>du compteur est le prix d'achat plus les frais engagés pour acquérir et acheminer les compteurs jusqu'aux utilisateurs, ne pas oublier la commission de vente des commerciaux dans le prix de revient</a:t>
          </a:r>
        </a:p>
        <a:p>
          <a:pPr marL="0" indent="0" algn="l"/>
          <a:r>
            <a:rPr lang="en-US" sz="1400" b="1" baseline="0">
              <a:solidFill>
                <a:schemeClr val="dk1"/>
              </a:solidFill>
              <a:latin typeface="+mn-lt"/>
              <a:ea typeface="+mn-ea"/>
              <a:cs typeface="+mn-cs"/>
            </a:rPr>
            <a:t>la durée de location </a:t>
          </a:r>
          <a:r>
            <a:rPr lang="en-US" sz="1400" baseline="0">
              <a:solidFill>
                <a:schemeClr val="dk1"/>
              </a:solidFill>
              <a:latin typeface="+mn-lt"/>
              <a:ea typeface="+mn-ea"/>
              <a:cs typeface="+mn-cs"/>
            </a:rPr>
            <a:t>est une valeur contractuelle entre l'entreprise et le client (autre que le contrat d'abonnement)</a:t>
          </a:r>
        </a:p>
      </xdr:txBody>
    </xdr:sp>
    <xdr:clientData/>
  </xdr:twoCellAnchor>
  <xdr:twoCellAnchor>
    <xdr:from>
      <xdr:col>5</xdr:col>
      <xdr:colOff>95250</xdr:colOff>
      <xdr:row>32</xdr:row>
      <xdr:rowOff>66675</xdr:rowOff>
    </xdr:from>
    <xdr:to>
      <xdr:col>6</xdr:col>
      <xdr:colOff>923925</xdr:colOff>
      <xdr:row>35</xdr:row>
      <xdr:rowOff>152400</xdr:rowOff>
    </xdr:to>
    <xdr:sp macro="" textlink="">
      <xdr:nvSpPr>
        <xdr:cNvPr id="2" name="Rectangle à coins arrondis 1">
          <a:hlinkClick xmlns:r="http://schemas.openxmlformats.org/officeDocument/2006/relationships" r:id="rId5"/>
          <a:extLst>
            <a:ext uri="{FF2B5EF4-FFF2-40B4-BE49-F238E27FC236}">
              <a16:creationId xmlns:a16="http://schemas.microsoft.com/office/drawing/2014/main" id="{00000000-0008-0000-1200-000002000000}"/>
            </a:ext>
          </a:extLst>
        </xdr:cNvPr>
        <xdr:cNvSpPr/>
      </xdr:nvSpPr>
      <xdr:spPr>
        <a:xfrm>
          <a:off x="6848475" y="7705725"/>
          <a:ext cx="2047875" cy="657225"/>
        </a:xfrm>
        <a:prstGeom prst="round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200025</xdr:colOff>
      <xdr:row>33</xdr:row>
      <xdr:rowOff>57150</xdr:rowOff>
    </xdr:from>
    <xdr:to>
      <xdr:col>6</xdr:col>
      <xdr:colOff>809625</xdr:colOff>
      <xdr:row>34</xdr:row>
      <xdr:rowOff>152400</xdr:rowOff>
    </xdr:to>
    <xdr:sp macro="" textlink="">
      <xdr:nvSpPr>
        <xdr:cNvPr id="9" name="ZoneTexte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6953250" y="7886700"/>
          <a:ext cx="18288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voir le plan financier</a:t>
          </a:r>
        </a:p>
      </xdr:txBody>
    </xdr:sp>
    <xdr:clientData/>
  </xdr:twoCellAnchor>
  <xdr:twoCellAnchor>
    <xdr:from>
      <xdr:col>7</xdr:col>
      <xdr:colOff>47625</xdr:colOff>
      <xdr:row>32</xdr:row>
      <xdr:rowOff>66675</xdr:rowOff>
    </xdr:from>
    <xdr:to>
      <xdr:col>9</xdr:col>
      <xdr:colOff>28575</xdr:colOff>
      <xdr:row>35</xdr:row>
      <xdr:rowOff>152400</xdr:rowOff>
    </xdr:to>
    <xdr:grpSp>
      <xdr:nvGrpSpPr>
        <xdr:cNvPr id="11" name="Groupe 10">
          <a:extLst>
            <a:ext uri="{FF2B5EF4-FFF2-40B4-BE49-F238E27FC236}">
              <a16:creationId xmlns:a16="http://schemas.microsoft.com/office/drawing/2014/main" id="{00000000-0008-0000-1200-00000B000000}"/>
            </a:ext>
          </a:extLst>
        </xdr:cNvPr>
        <xdr:cNvGrpSpPr/>
      </xdr:nvGrpSpPr>
      <xdr:grpSpPr>
        <a:xfrm>
          <a:off x="9391650" y="7705725"/>
          <a:ext cx="2047875" cy="657225"/>
          <a:chOff x="9391650" y="7705725"/>
          <a:chExt cx="2047875" cy="657225"/>
        </a:xfrm>
      </xdr:grpSpPr>
      <xdr:sp macro="" textlink="">
        <xdr:nvSpPr>
          <xdr:cNvPr id="8" name="Rectangle à coins arrondis 7">
            <a:hlinkClick xmlns:r="http://schemas.openxmlformats.org/officeDocument/2006/relationships" r:id="rId6"/>
            <a:extLst>
              <a:ext uri="{FF2B5EF4-FFF2-40B4-BE49-F238E27FC236}">
                <a16:creationId xmlns:a16="http://schemas.microsoft.com/office/drawing/2014/main" id="{00000000-0008-0000-1200-000008000000}"/>
              </a:ext>
            </a:extLst>
          </xdr:cNvPr>
          <xdr:cNvSpPr/>
        </xdr:nvSpPr>
        <xdr:spPr>
          <a:xfrm>
            <a:off x="9391650" y="7705725"/>
            <a:ext cx="2047875" cy="657225"/>
          </a:xfrm>
          <a:prstGeom prst="round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ZoneTexte 9">
            <a:hlinkClick xmlns:r="http://schemas.openxmlformats.org/officeDocument/2006/relationships" r:id="rId6"/>
            <a:extLst>
              <a:ext uri="{FF2B5EF4-FFF2-40B4-BE49-F238E27FC236}">
                <a16:creationId xmlns:a16="http://schemas.microsoft.com/office/drawing/2014/main" id="{00000000-0008-0000-1200-00000A000000}"/>
              </a:ext>
            </a:extLst>
          </xdr:cNvPr>
          <xdr:cNvSpPr txBox="1"/>
        </xdr:nvSpPr>
        <xdr:spPr>
          <a:xfrm>
            <a:off x="9696450" y="7867650"/>
            <a:ext cx="161925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voir le résumé annuel</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1736912</xdr:colOff>
      <xdr:row>181</xdr:row>
      <xdr:rowOff>112060</xdr:rowOff>
    </xdr:from>
    <xdr:to>
      <xdr:col>3</xdr:col>
      <xdr:colOff>759200</xdr:colOff>
      <xdr:row>185</xdr:row>
      <xdr:rowOff>7285</xdr:rowOff>
    </xdr:to>
    <xdr:sp macro="" textlink="">
      <xdr:nvSpPr>
        <xdr:cNvPr id="4" name="Rectangle à coins arrondis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3014383" y="46829384"/>
          <a:ext cx="2047876" cy="657225"/>
        </a:xfrm>
        <a:prstGeom prst="round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324971</xdr:colOff>
      <xdr:row>181</xdr:row>
      <xdr:rowOff>156884</xdr:rowOff>
    </xdr:from>
    <xdr:to>
      <xdr:col>3</xdr:col>
      <xdr:colOff>549089</xdr:colOff>
      <xdr:row>183</xdr:row>
      <xdr:rowOff>156884</xdr:rowOff>
    </xdr:to>
    <xdr:sp macro="" textlink="">
      <xdr:nvSpPr>
        <xdr:cNvPr id="6" name="ZoneTexte 5">
          <a:hlinkClick xmlns:r="http://schemas.openxmlformats.org/officeDocument/2006/relationships" r:id="rId1"/>
          <a:extLst>
            <a:ext uri="{FF2B5EF4-FFF2-40B4-BE49-F238E27FC236}">
              <a16:creationId xmlns:a16="http://schemas.microsoft.com/office/drawing/2014/main" id="{00000000-0008-0000-1300-000006000000}"/>
            </a:ext>
          </a:extLst>
        </xdr:cNvPr>
        <xdr:cNvSpPr txBox="1"/>
      </xdr:nvSpPr>
      <xdr:spPr>
        <a:xfrm>
          <a:off x="3350559" y="46874208"/>
          <a:ext cx="1501589"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Résultats annuels</a:t>
          </a:r>
        </a:p>
      </xdr:txBody>
    </xdr:sp>
    <xdr:clientData/>
  </xdr:twoCellAnchor>
  <xdr:twoCellAnchor editAs="oneCell">
    <xdr:from>
      <xdr:col>1</xdr:col>
      <xdr:colOff>868295</xdr:colOff>
      <xdr:row>181</xdr:row>
      <xdr:rowOff>123265</xdr:rowOff>
    </xdr:from>
    <xdr:to>
      <xdr:col>1</xdr:col>
      <xdr:colOff>1429311</xdr:colOff>
      <xdr:row>184</xdr:row>
      <xdr:rowOff>8406</xdr:rowOff>
    </xdr:to>
    <xdr:pic>
      <xdr:nvPicPr>
        <xdr:cNvPr id="7" name="Image 6" descr="Table des matières">
          <a:hlinkClick xmlns:r="http://schemas.openxmlformats.org/officeDocument/2006/relationships" r:id="rId2"/>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45766" y="46840589"/>
          <a:ext cx="561016" cy="45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xdr:colOff>
      <xdr:row>181</xdr:row>
      <xdr:rowOff>123265</xdr:rowOff>
    </xdr:from>
    <xdr:to>
      <xdr:col>1</xdr:col>
      <xdr:colOff>566458</xdr:colOff>
      <xdr:row>184</xdr:row>
      <xdr:rowOff>8406</xdr:rowOff>
    </xdr:to>
    <xdr:pic>
      <xdr:nvPicPr>
        <xdr:cNvPr id="8" name="Image 7" descr="Page précédente">
          <a:hlinkClick xmlns:r="http://schemas.openxmlformats.org/officeDocument/2006/relationships" r:id="rId4"/>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82913" y="46840589"/>
          <a:ext cx="561016" cy="45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323849</xdr:colOff>
      <xdr:row>31</xdr:row>
      <xdr:rowOff>38100</xdr:rowOff>
    </xdr:from>
    <xdr:to>
      <xdr:col>8</xdr:col>
      <xdr:colOff>733424</xdr:colOff>
      <xdr:row>32</xdr:row>
      <xdr:rowOff>180975</xdr:rowOff>
    </xdr:to>
    <xdr:pic>
      <xdr:nvPicPr>
        <xdr:cNvPr id="2" name="Image 1" descr="Page suivante">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9849" y="72294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419099</xdr:colOff>
      <xdr:row>31</xdr:row>
      <xdr:rowOff>57150</xdr:rowOff>
    </xdr:from>
    <xdr:to>
      <xdr:col>7</xdr:col>
      <xdr:colOff>66674</xdr:colOff>
      <xdr:row>33</xdr:row>
      <xdr:rowOff>9525</xdr:rowOff>
    </xdr:to>
    <xdr:pic>
      <xdr:nvPicPr>
        <xdr:cNvPr id="3" name="Image 2" descr="Page précédente">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91099" y="72485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371474</xdr:colOff>
      <xdr:row>31</xdr:row>
      <xdr:rowOff>57150</xdr:rowOff>
    </xdr:from>
    <xdr:to>
      <xdr:col>8</xdr:col>
      <xdr:colOff>19049</xdr:colOff>
      <xdr:row>33</xdr:row>
      <xdr:rowOff>9525</xdr:rowOff>
    </xdr:to>
    <xdr:pic>
      <xdr:nvPicPr>
        <xdr:cNvPr id="4" name="Image 3" descr="Table des matières">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05474" y="72485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152399</xdr:colOff>
      <xdr:row>30</xdr:row>
      <xdr:rowOff>19050</xdr:rowOff>
    </xdr:from>
    <xdr:to>
      <xdr:col>13</xdr:col>
      <xdr:colOff>676274</xdr:colOff>
      <xdr:row>33</xdr:row>
      <xdr:rowOff>19050</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7010399" y="7019925"/>
          <a:ext cx="35718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2/ 17 :  potentiel</a:t>
          </a:r>
        </a:p>
      </xdr:txBody>
    </xdr:sp>
    <xdr:clientData/>
  </xdr:twoCellAnchor>
  <xdr:twoCellAnchor>
    <xdr:from>
      <xdr:col>0</xdr:col>
      <xdr:colOff>457200</xdr:colOff>
      <xdr:row>30</xdr:row>
      <xdr:rowOff>47625</xdr:rowOff>
    </xdr:from>
    <xdr:to>
      <xdr:col>6</xdr:col>
      <xdr:colOff>285750</xdr:colOff>
      <xdr:row>33</xdr:row>
      <xdr:rowOff>47625</xdr:rowOff>
    </xdr:to>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457200" y="7048500"/>
          <a:ext cx="44005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0 / 17 :  table des matières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834278</xdr:colOff>
      <xdr:row>21</xdr:row>
      <xdr:rowOff>76200</xdr:rowOff>
    </xdr:from>
    <xdr:to>
      <xdr:col>4</xdr:col>
      <xdr:colOff>480894</xdr:colOff>
      <xdr:row>23</xdr:row>
      <xdr:rowOff>151841</xdr:rowOff>
    </xdr:to>
    <xdr:pic>
      <xdr:nvPicPr>
        <xdr:cNvPr id="2" name="Image 1" descr="Table des matières">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8603" y="4076700"/>
          <a:ext cx="561016" cy="45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885825</xdr:colOff>
      <xdr:row>21</xdr:row>
      <xdr:rowOff>76200</xdr:rowOff>
    </xdr:from>
    <xdr:to>
      <xdr:col>3</xdr:col>
      <xdr:colOff>532441</xdr:colOff>
      <xdr:row>23</xdr:row>
      <xdr:rowOff>151841</xdr:rowOff>
    </xdr:to>
    <xdr:pic>
      <xdr:nvPicPr>
        <xdr:cNvPr id="3" name="Image 2" descr="Page précédente">
          <a:hlinkClick xmlns:r="http://schemas.openxmlformats.org/officeDocument/2006/relationships" r:id="rId3"/>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95750" y="4076700"/>
          <a:ext cx="561016" cy="45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771525</xdr:colOff>
      <xdr:row>4</xdr:row>
      <xdr:rowOff>161925</xdr:rowOff>
    </xdr:from>
    <xdr:to>
      <xdr:col>8</xdr:col>
      <xdr:colOff>695325</xdr:colOff>
      <xdr:row>19</xdr:row>
      <xdr:rowOff>161925</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7362825" y="1000125"/>
          <a:ext cx="3486150" cy="323850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a:t>Le nombre de branchements potentiel </a:t>
          </a:r>
          <a:r>
            <a:rPr lang="en-US" sz="1400"/>
            <a:t>du systeme doit correspondre au nombre de clients qui peuvent physiquement se raccorder aux conduites. Ce nombre doit être évalué avec minutie par exemple en recoupant sur un</a:t>
          </a:r>
          <a:r>
            <a:rPr lang="en-US" sz="1400" baseline="0"/>
            <a:t> fond de</a:t>
          </a:r>
          <a:r>
            <a:rPr lang="en-US" sz="1400"/>
            <a:t> carte google earth et respectant</a:t>
          </a:r>
          <a:r>
            <a:rPr lang="en-US" sz="1400" baseline="0"/>
            <a:t> la pression de service admissible,</a:t>
          </a:r>
          <a:r>
            <a:rPr lang="en-US" sz="1400"/>
            <a:t> le nombre de ménages aux abords des conduites</a:t>
          </a:r>
        </a:p>
        <a:p>
          <a:pPr algn="l"/>
          <a:r>
            <a:rPr lang="en-US" sz="1400"/>
            <a:t>le </a:t>
          </a:r>
          <a:r>
            <a:rPr lang="en-US" sz="1400" b="1"/>
            <a:t>nombre d'utilisateurs de PEC </a:t>
          </a:r>
          <a:r>
            <a:rPr lang="en-US" sz="1400"/>
            <a:t>peut être évalué en estimant le nombre de population du fokontany qui n'est</a:t>
          </a:r>
          <a:r>
            <a:rPr lang="en-US" sz="1400" baseline="0"/>
            <a:t> pas physiquement atteignable via les conduites mais via le PEC (dans un rayon de 250m)</a:t>
          </a:r>
          <a:endParaRPr lang="en-US" sz="1400"/>
        </a:p>
      </xdr:txBody>
    </xdr:sp>
    <xdr:clientData/>
  </xdr:twoCellAnchor>
  <xdr:twoCellAnchor>
    <xdr:from>
      <xdr:col>4</xdr:col>
      <xdr:colOff>819150</xdr:colOff>
      <xdr:row>20</xdr:row>
      <xdr:rowOff>76200</xdr:rowOff>
    </xdr:from>
    <xdr:to>
      <xdr:col>13</xdr:col>
      <xdr:colOff>190500</xdr:colOff>
      <xdr:row>31</xdr:row>
      <xdr:rowOff>19050</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7410450" y="4343400"/>
          <a:ext cx="6743700" cy="20383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la </a:t>
          </a:r>
          <a:r>
            <a:rPr lang="en-US" sz="1400" b="1">
              <a:solidFill>
                <a:schemeClr val="dk1"/>
              </a:solidFill>
              <a:latin typeface="+mn-lt"/>
              <a:ea typeface="+mn-ea"/>
              <a:cs typeface="+mn-cs"/>
            </a:rPr>
            <a:t>consommation effective </a:t>
          </a:r>
          <a:r>
            <a:rPr lang="en-US" sz="1400">
              <a:solidFill>
                <a:schemeClr val="dk1"/>
              </a:solidFill>
              <a:latin typeface="+mn-lt"/>
              <a:ea typeface="+mn-ea"/>
              <a:cs typeface="+mn-cs"/>
            </a:rPr>
            <a:t>est la consommation observée d'un ménage qui va devenir le titulaire d'un branchement (donnée qui devrait</a:t>
          </a:r>
          <a:r>
            <a:rPr lang="en-US" sz="1400" baseline="0">
              <a:solidFill>
                <a:schemeClr val="dk1"/>
              </a:solidFill>
              <a:latin typeface="+mn-lt"/>
              <a:ea typeface="+mn-ea"/>
              <a:cs typeface="+mn-cs"/>
            </a:rPr>
            <a:t> être collectée lors d'une enquête ou d'une observation des ménages avant la mise en place du système)</a:t>
          </a:r>
          <a:r>
            <a:rPr lang="en-US" sz="1400">
              <a:solidFill>
                <a:schemeClr val="dk1"/>
              </a:solidFill>
              <a:latin typeface="+mn-lt"/>
              <a:ea typeface="+mn-ea"/>
              <a:cs typeface="+mn-cs"/>
            </a:rPr>
            <a:t>. Cette donnée vous donnera une indication de votre consommation future, ainsi que du budget que chaque ménage alloue à l'eau. En plus d'orienter votre stratégie marketing, cette donnée permet de projeter la consommation future une fois l'eau disponible en branchement particulier ou social chez le client. Cette</a:t>
          </a:r>
          <a:r>
            <a:rPr lang="en-US" sz="1400" baseline="0">
              <a:solidFill>
                <a:schemeClr val="dk1"/>
              </a:solidFill>
              <a:latin typeface="+mn-lt"/>
              <a:ea typeface="+mn-ea"/>
              <a:cs typeface="+mn-cs"/>
            </a:rPr>
            <a:t> donnée doit être aussi précise que possible car elle va affecter toute votre rentabilté</a:t>
          </a:r>
          <a:endParaRPr lang="en-US" sz="1400">
            <a:solidFill>
              <a:schemeClr val="dk1"/>
            </a:solidFill>
            <a:latin typeface="+mn-lt"/>
            <a:ea typeface="+mn-ea"/>
            <a:cs typeface="+mn-cs"/>
          </a:endParaRPr>
        </a:p>
      </xdr:txBody>
    </xdr:sp>
    <xdr:clientData/>
  </xdr:twoCellAnchor>
  <xdr:twoCellAnchor>
    <xdr:from>
      <xdr:col>4</xdr:col>
      <xdr:colOff>790575</xdr:colOff>
      <xdr:row>31</xdr:row>
      <xdr:rowOff>142875</xdr:rowOff>
    </xdr:from>
    <xdr:to>
      <xdr:col>10</xdr:col>
      <xdr:colOff>95250</xdr:colOff>
      <xdr:row>36</xdr:row>
      <xdr:rowOff>9525</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7381875" y="6505575"/>
          <a:ext cx="4391025" cy="8191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cette donnée se base sur votre expérience dans la gestion: quel est le montant moyen de la facture payée par branchement</a:t>
          </a:r>
        </a:p>
      </xdr:txBody>
    </xdr:sp>
    <xdr:clientData/>
  </xdr:twoCellAnchor>
  <xdr:twoCellAnchor>
    <xdr:from>
      <xdr:col>4</xdr:col>
      <xdr:colOff>809625</xdr:colOff>
      <xdr:row>39</xdr:row>
      <xdr:rowOff>0</xdr:rowOff>
    </xdr:from>
    <xdr:to>
      <xdr:col>10</xdr:col>
      <xdr:colOff>114300</xdr:colOff>
      <xdr:row>43</xdr:row>
      <xdr:rowOff>57150</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7400925" y="7886700"/>
          <a:ext cx="4391025" cy="81915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cette donnée pourrait</a:t>
          </a:r>
          <a:r>
            <a:rPr lang="en-US" sz="1400" baseline="0">
              <a:solidFill>
                <a:schemeClr val="dk1"/>
              </a:solidFill>
              <a:latin typeface="+mn-lt"/>
              <a:ea typeface="+mn-ea"/>
              <a:cs typeface="+mn-cs"/>
            </a:rPr>
            <a:t> se rapprocher du comportement du client (consommation) avant mise en place du système car il y a toujours manutention de l'eau</a:t>
          </a:r>
          <a:endParaRPr lang="en-US" sz="1400">
            <a:solidFill>
              <a:schemeClr val="dk1"/>
            </a:solidFill>
            <a:latin typeface="+mn-lt"/>
            <a:ea typeface="+mn-ea"/>
            <a:cs typeface="+mn-cs"/>
          </a:endParaRPr>
        </a:p>
      </xdr:txBody>
    </xdr:sp>
    <xdr:clientData/>
  </xdr:twoCellAnchor>
  <xdr:twoCellAnchor editAs="oneCell">
    <xdr:from>
      <xdr:col>2</xdr:col>
      <xdr:colOff>466725</xdr:colOff>
      <xdr:row>48</xdr:row>
      <xdr:rowOff>28575</xdr:rowOff>
    </xdr:from>
    <xdr:to>
      <xdr:col>2</xdr:col>
      <xdr:colOff>876300</xdr:colOff>
      <xdr:row>49</xdr:row>
      <xdr:rowOff>171450</xdr:rowOff>
    </xdr:to>
    <xdr:pic>
      <xdr:nvPicPr>
        <xdr:cNvPr id="6" name="Image 5" descr="Page suivante">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96297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1857375</xdr:colOff>
      <xdr:row>48</xdr:row>
      <xdr:rowOff>47625</xdr:rowOff>
    </xdr:from>
    <xdr:to>
      <xdr:col>2</xdr:col>
      <xdr:colOff>161925</xdr:colOff>
      <xdr:row>50</xdr:row>
      <xdr:rowOff>0</xdr:rowOff>
    </xdr:to>
    <xdr:pic>
      <xdr:nvPicPr>
        <xdr:cNvPr id="8" name="Image 7" descr="Table des matières">
          <a:hlinkClick xmlns:r="http://schemas.openxmlformats.org/officeDocument/2006/relationships" r:id="rId3"/>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19375" y="96488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1104899</xdr:colOff>
      <xdr:row>47</xdr:row>
      <xdr:rowOff>47625</xdr:rowOff>
    </xdr:from>
    <xdr:to>
      <xdr:col>3</xdr:col>
      <xdr:colOff>752474</xdr:colOff>
      <xdr:row>50</xdr:row>
      <xdr:rowOff>47625</xdr:rowOff>
    </xdr:to>
    <xdr:sp macro="" textlink="">
      <xdr:nvSpPr>
        <xdr:cNvPr id="9" name="ZoneTexte 8">
          <a:extLst>
            <a:ext uri="{FF2B5EF4-FFF2-40B4-BE49-F238E27FC236}">
              <a16:creationId xmlns:a16="http://schemas.microsoft.com/office/drawing/2014/main" id="{00000000-0008-0000-0300-000009000000}"/>
            </a:ext>
          </a:extLst>
        </xdr:cNvPr>
        <xdr:cNvSpPr txBox="1"/>
      </xdr:nvSpPr>
      <xdr:spPr>
        <a:xfrm>
          <a:off x="3971924" y="945832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3 / 17 :  part</a:t>
          </a:r>
          <a:r>
            <a:rPr lang="en-US" sz="1400" b="1" baseline="0"/>
            <a:t> de marché</a:t>
          </a:r>
          <a:endParaRPr lang="en-US" sz="1400" b="1"/>
        </a:p>
      </xdr:txBody>
    </xdr:sp>
    <xdr:clientData/>
  </xdr:twoCellAnchor>
  <xdr:twoCellAnchor editAs="oneCell">
    <xdr:from>
      <xdr:col>1</xdr:col>
      <xdr:colOff>1238250</xdr:colOff>
      <xdr:row>48</xdr:row>
      <xdr:rowOff>38100</xdr:rowOff>
    </xdr:from>
    <xdr:to>
      <xdr:col>1</xdr:col>
      <xdr:colOff>1647825</xdr:colOff>
      <xdr:row>49</xdr:row>
      <xdr:rowOff>180975</xdr:rowOff>
    </xdr:to>
    <xdr:pic>
      <xdr:nvPicPr>
        <xdr:cNvPr id="10" name="Image 9" descr="Page précédente">
          <a:hlinkClick xmlns:r="http://schemas.openxmlformats.org/officeDocument/2006/relationships" r:id="rId5"/>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0250" y="96393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47</xdr:row>
      <xdr:rowOff>47625</xdr:rowOff>
    </xdr:from>
    <xdr:to>
      <xdr:col>1</xdr:col>
      <xdr:colOff>981075</xdr:colOff>
      <xdr:row>50</xdr:row>
      <xdr:rowOff>47625</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0" y="9458325"/>
          <a:ext cx="17430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1 / 17 :  signalemen</a:t>
          </a:r>
          <a:r>
            <a:rPr lang="en-US" sz="1400" b="1" baseline="0"/>
            <a:t>t de l'entreprise</a:t>
          </a:r>
          <a:endParaRPr lang="en-US"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352425</xdr:colOff>
      <xdr:row>6</xdr:row>
      <xdr:rowOff>57150</xdr:rowOff>
    </xdr:from>
    <xdr:to>
      <xdr:col>9</xdr:col>
      <xdr:colOff>619125</xdr:colOff>
      <xdr:row>12</xdr:row>
      <xdr:rowOff>19050</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6943725" y="1657350"/>
          <a:ext cx="4391025" cy="110490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Ce paramètre va influencer directement votre rentabilité mais également votre stratégie marketing en tenant compte du fait que c'est ce type de branchements qui est le plus recherché en général</a:t>
          </a:r>
        </a:p>
      </xdr:txBody>
    </xdr:sp>
    <xdr:clientData/>
  </xdr:twoCellAnchor>
  <xdr:twoCellAnchor>
    <xdr:from>
      <xdr:col>4</xdr:col>
      <xdr:colOff>342900</xdr:colOff>
      <xdr:row>12</xdr:row>
      <xdr:rowOff>104774</xdr:rowOff>
    </xdr:from>
    <xdr:to>
      <xdr:col>9</xdr:col>
      <xdr:colOff>609600</xdr:colOff>
      <xdr:row>18</xdr:row>
      <xdr:rowOff>152399</xdr:rowOff>
    </xdr:to>
    <xdr:sp macro="" textlink="">
      <xdr:nvSpPr>
        <xdr:cNvPr id="3" name="ZoneTexte 2">
          <a:extLst>
            <a:ext uri="{FF2B5EF4-FFF2-40B4-BE49-F238E27FC236}">
              <a16:creationId xmlns:a16="http://schemas.microsoft.com/office/drawing/2014/main" id="{00000000-0008-0000-0400-000003000000}"/>
            </a:ext>
          </a:extLst>
        </xdr:cNvPr>
        <xdr:cNvSpPr txBox="1"/>
      </xdr:nvSpPr>
      <xdr:spPr>
        <a:xfrm>
          <a:off x="6934200" y="2847974"/>
          <a:ext cx="4391025" cy="119062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Ce paramètre va influencer directement votre rentabilité mais également votre stratégie marketing sachant que les BS sont d'une part moins chers à acquérir mais au final très peu prisés par les consommateurs qui ont une tendance à évoluer en BP dans la majorité des cas</a:t>
          </a:r>
        </a:p>
      </xdr:txBody>
    </xdr:sp>
    <xdr:clientData/>
  </xdr:twoCellAnchor>
  <xdr:twoCellAnchor editAs="oneCell">
    <xdr:from>
      <xdr:col>2</xdr:col>
      <xdr:colOff>1962150</xdr:colOff>
      <xdr:row>27</xdr:row>
      <xdr:rowOff>152400</xdr:rowOff>
    </xdr:from>
    <xdr:to>
      <xdr:col>2</xdr:col>
      <xdr:colOff>2371725</xdr:colOff>
      <xdr:row>29</xdr:row>
      <xdr:rowOff>104775</xdr:rowOff>
    </xdr:to>
    <xdr:pic>
      <xdr:nvPicPr>
        <xdr:cNvPr id="4" name="Image 3" descr="Page suivante">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9175" y="57531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27</xdr:row>
      <xdr:rowOff>171450</xdr:rowOff>
    </xdr:from>
    <xdr:to>
      <xdr:col>2</xdr:col>
      <xdr:colOff>942975</xdr:colOff>
      <xdr:row>29</xdr:row>
      <xdr:rowOff>123825</xdr:rowOff>
    </xdr:to>
    <xdr:pic>
      <xdr:nvPicPr>
        <xdr:cNvPr id="5" name="Image 4" descr="Page précédente">
          <a:hlinkClick xmlns:r="http://schemas.openxmlformats.org/officeDocument/2006/relationships" r:id="rId3"/>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00425" y="57721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1247775</xdr:colOff>
      <xdr:row>27</xdr:row>
      <xdr:rowOff>171450</xdr:rowOff>
    </xdr:from>
    <xdr:to>
      <xdr:col>2</xdr:col>
      <xdr:colOff>1657350</xdr:colOff>
      <xdr:row>29</xdr:row>
      <xdr:rowOff>123825</xdr:rowOff>
    </xdr:to>
    <xdr:pic>
      <xdr:nvPicPr>
        <xdr:cNvPr id="6" name="Image 5" descr="Table des matières">
          <a:hlinkClick xmlns:r="http://schemas.openxmlformats.org/officeDocument/2006/relationships" r:id="rId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14800" y="57721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27</xdr:row>
      <xdr:rowOff>0</xdr:rowOff>
    </xdr:from>
    <xdr:to>
      <xdr:col>4</xdr:col>
      <xdr:colOff>962025</xdr:colOff>
      <xdr:row>30</xdr:row>
      <xdr:rowOff>0</xdr:rowOff>
    </xdr:to>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5467350" y="5600700"/>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4 / 17 :  consommation</a:t>
          </a:r>
        </a:p>
      </xdr:txBody>
    </xdr:sp>
    <xdr:clientData/>
  </xdr:twoCellAnchor>
  <xdr:twoCellAnchor>
    <xdr:from>
      <xdr:col>1</xdr:col>
      <xdr:colOff>466725</xdr:colOff>
      <xdr:row>27</xdr:row>
      <xdr:rowOff>28575</xdr:rowOff>
    </xdr:from>
    <xdr:to>
      <xdr:col>2</xdr:col>
      <xdr:colOff>447675</xdr:colOff>
      <xdr:row>30</xdr:row>
      <xdr:rowOff>28575</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1228725" y="562927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2 / 17 :  potentiel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9524</xdr:colOff>
      <xdr:row>2</xdr:row>
      <xdr:rowOff>123825</xdr:rowOff>
    </xdr:from>
    <xdr:to>
      <xdr:col>12</xdr:col>
      <xdr:colOff>190500</xdr:colOff>
      <xdr:row>7</xdr:row>
      <xdr:rowOff>314325</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7829549" y="581025"/>
          <a:ext cx="5829301" cy="217170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Ces données devraient être issues des enquêtes socio économiques sur terrain, recoupées avec des données d'études antécédentes ou bibliographiques</a:t>
          </a:r>
        </a:p>
        <a:p>
          <a:pPr marL="0" indent="0" algn="l"/>
          <a:endParaRPr lang="en-US" sz="1400">
            <a:solidFill>
              <a:schemeClr val="dk1"/>
            </a:solidFill>
            <a:latin typeface="+mn-lt"/>
            <a:ea typeface="+mn-ea"/>
            <a:cs typeface="+mn-cs"/>
          </a:endParaRPr>
        </a:p>
        <a:p>
          <a:pPr marL="0" indent="0" algn="l"/>
          <a:r>
            <a:rPr lang="en-US" sz="1400">
              <a:solidFill>
                <a:schemeClr val="dk1"/>
              </a:solidFill>
              <a:latin typeface="+mn-lt"/>
              <a:ea typeface="+mn-ea"/>
              <a:cs typeface="+mn-cs"/>
            </a:rPr>
            <a:t>valeur indicative pour la consommation BP: 4m3/mois/ménage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valeur indicative pour la consommation BS: 3m3/mois/ménage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valeur indicative pour la consommation PEC: 2m3/mois/ménage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valeur indicative pour la consommation GC: +10m3/mois/ménage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ce sont ces valeurs qui vont être utilisées pour calculer les recettes futures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indent="0" algn="l"/>
          <a:endParaRPr lang="en-US" sz="1400">
            <a:solidFill>
              <a:schemeClr val="dk1"/>
            </a:solidFill>
            <a:latin typeface="+mn-lt"/>
            <a:ea typeface="+mn-ea"/>
            <a:cs typeface="+mn-cs"/>
          </a:endParaRPr>
        </a:p>
      </xdr:txBody>
    </xdr:sp>
    <xdr:clientData/>
  </xdr:twoCellAnchor>
  <xdr:twoCellAnchor editAs="oneCell">
    <xdr:from>
      <xdr:col>3</xdr:col>
      <xdr:colOff>1447800</xdr:colOff>
      <xdr:row>12</xdr:row>
      <xdr:rowOff>161925</xdr:rowOff>
    </xdr:from>
    <xdr:to>
      <xdr:col>3</xdr:col>
      <xdr:colOff>1857375</xdr:colOff>
      <xdr:row>14</xdr:row>
      <xdr:rowOff>114300</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3550" y="37433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12</xdr:row>
      <xdr:rowOff>180975</xdr:rowOff>
    </xdr:from>
    <xdr:to>
      <xdr:col>3</xdr:col>
      <xdr:colOff>428625</xdr:colOff>
      <xdr:row>14</xdr:row>
      <xdr:rowOff>133350</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4800" y="37623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733425</xdr:colOff>
      <xdr:row>12</xdr:row>
      <xdr:rowOff>180975</xdr:rowOff>
    </xdr:from>
    <xdr:to>
      <xdr:col>3</xdr:col>
      <xdr:colOff>1143000</xdr:colOff>
      <xdr:row>14</xdr:row>
      <xdr:rowOff>133350</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829175" y="37623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2038350</xdr:colOff>
      <xdr:row>11</xdr:row>
      <xdr:rowOff>152400</xdr:rowOff>
    </xdr:from>
    <xdr:to>
      <xdr:col>6</xdr:col>
      <xdr:colOff>161925</xdr:colOff>
      <xdr:row>14</xdr:row>
      <xdr:rowOff>152400</xdr:rowOff>
    </xdr:to>
    <xdr:sp macro="" textlink="">
      <xdr:nvSpPr>
        <xdr:cNvPr id="6" name="ZoneTexte 5">
          <a:extLst>
            <a:ext uri="{FF2B5EF4-FFF2-40B4-BE49-F238E27FC236}">
              <a16:creationId xmlns:a16="http://schemas.microsoft.com/office/drawing/2014/main" id="{00000000-0008-0000-0500-000006000000}"/>
            </a:ext>
          </a:extLst>
        </xdr:cNvPr>
        <xdr:cNvSpPr txBox="1"/>
      </xdr:nvSpPr>
      <xdr:spPr>
        <a:xfrm>
          <a:off x="6134100" y="3543300"/>
          <a:ext cx="29241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5 / 17 :  stratégie de produits</a:t>
          </a:r>
        </a:p>
      </xdr:txBody>
    </xdr:sp>
    <xdr:clientData/>
  </xdr:twoCellAnchor>
  <xdr:twoCellAnchor>
    <xdr:from>
      <xdr:col>2</xdr:col>
      <xdr:colOff>371475</xdr:colOff>
      <xdr:row>11</xdr:row>
      <xdr:rowOff>180975</xdr:rowOff>
    </xdr:from>
    <xdr:to>
      <xdr:col>2</xdr:col>
      <xdr:colOff>2457450</xdr:colOff>
      <xdr:row>14</xdr:row>
      <xdr:rowOff>180975</xdr:rowOff>
    </xdr:to>
    <xdr:sp macro="" textlink="">
      <xdr:nvSpPr>
        <xdr:cNvPr id="7" name="ZoneTexte 6">
          <a:extLst>
            <a:ext uri="{FF2B5EF4-FFF2-40B4-BE49-F238E27FC236}">
              <a16:creationId xmlns:a16="http://schemas.microsoft.com/office/drawing/2014/main" id="{00000000-0008-0000-0500-000007000000}"/>
            </a:ext>
          </a:extLst>
        </xdr:cNvPr>
        <xdr:cNvSpPr txBox="1"/>
      </xdr:nvSpPr>
      <xdr:spPr>
        <a:xfrm>
          <a:off x="1895475" y="357187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3/ 17 :  part</a:t>
          </a:r>
          <a:r>
            <a:rPr lang="en-US" sz="1400" b="1" baseline="0"/>
            <a:t> de marché</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323849</xdr:colOff>
      <xdr:row>4</xdr:row>
      <xdr:rowOff>85724</xdr:rowOff>
    </xdr:from>
    <xdr:to>
      <xdr:col>16</xdr:col>
      <xdr:colOff>28574</xdr:colOff>
      <xdr:row>17</xdr:row>
      <xdr:rowOff>171449</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10782299" y="923924"/>
          <a:ext cx="6562725" cy="294322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(a) A quel besoin réel du client votre produit répond il?</a:t>
          </a:r>
        </a:p>
        <a:p>
          <a:pPr marL="0" indent="0" algn="l"/>
          <a:r>
            <a:rPr lang="en-US" sz="1400">
              <a:solidFill>
                <a:schemeClr val="dk1"/>
              </a:solidFill>
              <a:latin typeface="+mn-lt"/>
              <a:ea typeface="+mn-ea"/>
              <a:cs typeface="+mn-cs"/>
            </a:rPr>
            <a:t>exemple: le service</a:t>
          </a:r>
          <a:r>
            <a:rPr lang="en-US" sz="1400" baseline="0">
              <a:solidFill>
                <a:schemeClr val="dk1"/>
              </a:solidFill>
              <a:latin typeface="+mn-lt"/>
              <a:ea typeface="+mn-ea"/>
              <a:cs typeface="+mn-cs"/>
            </a:rPr>
            <a:t> permet au client de bénéficier du </a:t>
          </a:r>
          <a:r>
            <a:rPr lang="en-US" sz="1400" b="1" baseline="0">
              <a:solidFill>
                <a:schemeClr val="dk1"/>
              </a:solidFill>
              <a:latin typeface="+mn-lt"/>
              <a:ea typeface="+mn-ea"/>
              <a:cs typeface="+mn-cs"/>
            </a:rPr>
            <a:t>CONFORT</a:t>
          </a:r>
          <a:r>
            <a:rPr lang="en-US" sz="1400" baseline="0">
              <a:solidFill>
                <a:schemeClr val="dk1"/>
              </a:solidFill>
              <a:latin typeface="+mn-lt"/>
              <a:ea typeface="+mn-ea"/>
              <a:cs typeface="+mn-cs"/>
            </a:rPr>
            <a:t> de l'eau courante </a:t>
          </a:r>
          <a:r>
            <a:rPr lang="en-US" sz="1400" b="1" baseline="0">
              <a:solidFill>
                <a:schemeClr val="dk1"/>
              </a:solidFill>
              <a:latin typeface="+mn-lt"/>
              <a:ea typeface="+mn-ea"/>
              <a:cs typeface="+mn-cs"/>
            </a:rPr>
            <a:t>à volonté</a:t>
          </a:r>
          <a:r>
            <a:rPr lang="en-US" sz="1400" baseline="0">
              <a:solidFill>
                <a:schemeClr val="dk1"/>
              </a:solidFill>
              <a:latin typeface="+mn-lt"/>
              <a:ea typeface="+mn-ea"/>
              <a:cs typeface="+mn-cs"/>
            </a:rPr>
            <a:t> et de grande </a:t>
          </a:r>
          <a:r>
            <a:rPr lang="en-US" sz="1400" b="1" baseline="0">
              <a:solidFill>
                <a:schemeClr val="dk1"/>
              </a:solidFill>
              <a:latin typeface="+mn-lt"/>
              <a:ea typeface="+mn-ea"/>
              <a:cs typeface="+mn-cs"/>
            </a:rPr>
            <a:t>QUALITE</a:t>
          </a:r>
          <a:endParaRPr lang="en-US" sz="1400" b="1">
            <a:solidFill>
              <a:schemeClr val="dk1"/>
            </a:solidFill>
            <a:latin typeface="+mn-lt"/>
            <a:ea typeface="+mn-ea"/>
            <a:cs typeface="+mn-cs"/>
          </a:endParaRPr>
        </a:p>
        <a:p>
          <a:pPr marL="0" indent="0" algn="l"/>
          <a:endParaRPr lang="en-US" sz="1400">
            <a:solidFill>
              <a:schemeClr val="dk1"/>
            </a:solidFill>
            <a:latin typeface="+mn-lt"/>
            <a:ea typeface="+mn-ea"/>
            <a:cs typeface="+mn-cs"/>
          </a:endParaRPr>
        </a:p>
        <a:p>
          <a:pPr marL="0" indent="0" algn="l"/>
          <a:r>
            <a:rPr lang="en-US" sz="1400">
              <a:solidFill>
                <a:schemeClr val="dk1"/>
              </a:solidFill>
              <a:latin typeface="+mn-lt"/>
              <a:ea typeface="+mn-ea"/>
              <a:cs typeface="+mn-cs"/>
            </a:rPr>
            <a:t>(b) décrire votre offre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exemple: une offre de branchement "low cost" avec un contrat d'épargne jointe à la facture, cela consiste en un branchement à très bas prix, puis une fois branché, le client va épargner un montant sur plusieurs mois pour acheter un compteur "haut de gamme" dont le remboursement est prélevé avec la facture tous les mois.</a:t>
          </a:r>
        </a:p>
        <a:p>
          <a:pPr marL="0" indent="0" algn="l"/>
          <a:endParaRPr lang="en-US" sz="1400">
            <a:solidFill>
              <a:schemeClr val="dk1"/>
            </a:solidFill>
            <a:latin typeface="+mn-lt"/>
            <a:ea typeface="+mn-ea"/>
            <a:cs typeface="+mn-cs"/>
          </a:endParaRPr>
        </a:p>
        <a:p>
          <a:pPr marL="0" indent="0" algn="l"/>
          <a:r>
            <a:rPr lang="en-US" sz="1400">
              <a:solidFill>
                <a:schemeClr val="dk1"/>
              </a:solidFill>
              <a:latin typeface="+mn-lt"/>
              <a:ea typeface="+mn-ea"/>
              <a:cs typeface="+mn-cs"/>
            </a:rPr>
            <a:t>(c)</a:t>
          </a:r>
          <a:r>
            <a:rPr lang="en-US" sz="1400" baseline="0">
              <a:solidFill>
                <a:schemeClr val="dk1"/>
              </a:solidFill>
              <a:latin typeface="+mn-lt"/>
              <a:ea typeface="+mn-ea"/>
              <a:cs typeface="+mn-cs"/>
            </a:rPr>
            <a:t> </a:t>
          </a:r>
          <a:r>
            <a:rPr lang="en-US" sz="1400">
              <a:solidFill>
                <a:schemeClr val="dk1"/>
              </a:solidFill>
              <a:latin typeface="+mn-lt"/>
              <a:ea typeface="+mn-ea"/>
              <a:cs typeface="+mn-cs"/>
            </a:rPr>
            <a:t>quel</a:t>
          </a:r>
          <a:r>
            <a:rPr lang="en-US" sz="1400" baseline="0">
              <a:solidFill>
                <a:schemeClr val="dk1"/>
              </a:solidFill>
              <a:latin typeface="+mn-lt"/>
              <a:ea typeface="+mn-ea"/>
              <a:cs typeface="+mn-cs"/>
            </a:rPr>
            <a:t> est le principal avantage de votre produit?</a:t>
          </a:r>
        </a:p>
        <a:p>
          <a:pPr marL="0" indent="0" algn="l"/>
          <a:r>
            <a:rPr lang="en-US" sz="1400" baseline="0">
              <a:solidFill>
                <a:schemeClr val="dk1"/>
              </a:solidFill>
              <a:latin typeface="+mn-lt"/>
              <a:ea typeface="+mn-ea"/>
              <a:cs typeface="+mn-cs"/>
            </a:rPr>
            <a:t>exemple: très bas prix d'accès à court terme mais une très bonne qualité à moyen terme</a:t>
          </a:r>
          <a:endParaRPr lang="en-US" sz="1400">
            <a:solidFill>
              <a:schemeClr val="dk1"/>
            </a:solidFill>
            <a:latin typeface="+mn-lt"/>
            <a:ea typeface="+mn-ea"/>
            <a:cs typeface="+mn-cs"/>
          </a:endParaRPr>
        </a:p>
      </xdr:txBody>
    </xdr:sp>
    <xdr:clientData/>
  </xdr:twoCellAnchor>
  <xdr:twoCellAnchor editAs="oneCell">
    <xdr:from>
      <xdr:col>3</xdr:col>
      <xdr:colOff>1428750</xdr:colOff>
      <xdr:row>28</xdr:row>
      <xdr:rowOff>0</xdr:rowOff>
    </xdr:from>
    <xdr:to>
      <xdr:col>3</xdr:col>
      <xdr:colOff>1838325</xdr:colOff>
      <xdr:row>29</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3575" y="82677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xdr:row>
      <xdr:rowOff>19050</xdr:rowOff>
    </xdr:from>
    <xdr:to>
      <xdr:col>3</xdr:col>
      <xdr:colOff>409575</xdr:colOff>
      <xdr:row>29</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14825" y="8286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28</xdr:row>
      <xdr:rowOff>19050</xdr:rowOff>
    </xdr:from>
    <xdr:to>
      <xdr:col>3</xdr:col>
      <xdr:colOff>1123950</xdr:colOff>
      <xdr:row>29</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29200" y="8286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1990725</xdr:colOff>
      <xdr:row>27</xdr:row>
      <xdr:rowOff>47625</xdr:rowOff>
    </xdr:from>
    <xdr:to>
      <xdr:col>5</xdr:col>
      <xdr:colOff>809625</xdr:colOff>
      <xdr:row>30</xdr:row>
      <xdr:rowOff>47625</xdr:rowOff>
    </xdr:to>
    <xdr:sp macro="" textlink="">
      <xdr:nvSpPr>
        <xdr:cNvPr id="6" name="ZoneTexte 5">
          <a:extLst>
            <a:ext uri="{FF2B5EF4-FFF2-40B4-BE49-F238E27FC236}">
              <a16:creationId xmlns:a16="http://schemas.microsoft.com/office/drawing/2014/main" id="{00000000-0008-0000-0600-000006000000}"/>
            </a:ext>
          </a:extLst>
        </xdr:cNvPr>
        <xdr:cNvSpPr txBox="1"/>
      </xdr:nvSpPr>
      <xdr:spPr>
        <a:xfrm>
          <a:off x="6305550" y="8124825"/>
          <a:ext cx="31242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6 / 17 :  stratégie de prix</a:t>
          </a:r>
        </a:p>
      </xdr:txBody>
    </xdr:sp>
    <xdr:clientData/>
  </xdr:twoCellAnchor>
  <xdr:twoCellAnchor>
    <xdr:from>
      <xdr:col>1</xdr:col>
      <xdr:colOff>1304925</xdr:colOff>
      <xdr:row>27</xdr:row>
      <xdr:rowOff>76200</xdr:rowOff>
    </xdr:from>
    <xdr:to>
      <xdr:col>2</xdr:col>
      <xdr:colOff>1581150</xdr:colOff>
      <xdr:row>30</xdr:row>
      <xdr:rowOff>76200</xdr:rowOff>
    </xdr:to>
    <xdr:sp macro="" textlink="">
      <xdr:nvSpPr>
        <xdr:cNvPr id="7" name="ZoneTexte 6">
          <a:extLst>
            <a:ext uri="{FF2B5EF4-FFF2-40B4-BE49-F238E27FC236}">
              <a16:creationId xmlns:a16="http://schemas.microsoft.com/office/drawing/2014/main" id="{00000000-0008-0000-0600-000007000000}"/>
            </a:ext>
          </a:extLst>
        </xdr:cNvPr>
        <xdr:cNvSpPr txBox="1"/>
      </xdr:nvSpPr>
      <xdr:spPr>
        <a:xfrm>
          <a:off x="2066925" y="8153400"/>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4 / 17 :  consommation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1428750</xdr:colOff>
      <xdr:row>22</xdr:row>
      <xdr:rowOff>0</xdr:rowOff>
    </xdr:from>
    <xdr:to>
      <xdr:col>3</xdr:col>
      <xdr:colOff>66675</xdr:colOff>
      <xdr:row>23</xdr:row>
      <xdr:rowOff>142875</xdr:rowOff>
    </xdr:to>
    <xdr:pic>
      <xdr:nvPicPr>
        <xdr:cNvPr id="2" name="Image 1" descr="Page suivante">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62475" y="71247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19050</xdr:rowOff>
    </xdr:from>
    <xdr:to>
      <xdr:col>2</xdr:col>
      <xdr:colOff>409575</xdr:colOff>
      <xdr:row>23</xdr:row>
      <xdr:rowOff>161925</xdr:rowOff>
    </xdr:to>
    <xdr:pic>
      <xdr:nvPicPr>
        <xdr:cNvPr id="3" name="Image 2" descr="Page précédente">
          <a:hlinkClick xmlns:r="http://schemas.openxmlformats.org/officeDocument/2006/relationships" r:id="rId3"/>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33725" y="7143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22</xdr:row>
      <xdr:rowOff>19050</xdr:rowOff>
    </xdr:from>
    <xdr:to>
      <xdr:col>2</xdr:col>
      <xdr:colOff>1123950</xdr:colOff>
      <xdr:row>23</xdr:row>
      <xdr:rowOff>161925</xdr:rowOff>
    </xdr:to>
    <xdr:pic>
      <xdr:nvPicPr>
        <xdr:cNvPr id="4" name="Image 3" descr="Table des matières">
          <a:hlinkClick xmlns:r="http://schemas.openxmlformats.org/officeDocument/2006/relationships" r:id="rId5"/>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48100" y="71437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238125</xdr:colOff>
      <xdr:row>21</xdr:row>
      <xdr:rowOff>38100</xdr:rowOff>
    </xdr:from>
    <xdr:to>
      <xdr:col>9</xdr:col>
      <xdr:colOff>47625</xdr:colOff>
      <xdr:row>24</xdr:row>
      <xdr:rowOff>38100</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5143500" y="6972300"/>
          <a:ext cx="43815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7 / 15 :  communication et commercialisation </a:t>
          </a:r>
        </a:p>
      </xdr:txBody>
    </xdr:sp>
    <xdr:clientData/>
  </xdr:twoCellAnchor>
  <xdr:twoCellAnchor>
    <xdr:from>
      <xdr:col>1</xdr:col>
      <xdr:colOff>142875</xdr:colOff>
      <xdr:row>21</xdr:row>
      <xdr:rowOff>66675</xdr:rowOff>
    </xdr:from>
    <xdr:to>
      <xdr:col>1</xdr:col>
      <xdr:colOff>2228850</xdr:colOff>
      <xdr:row>24</xdr:row>
      <xdr:rowOff>66675</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904875" y="700087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5 / 17 :  produits</a:t>
          </a:r>
        </a:p>
      </xdr:txBody>
    </xdr:sp>
    <xdr:clientData/>
  </xdr:twoCellAnchor>
  <xdr:twoCellAnchor>
    <xdr:from>
      <xdr:col>6</xdr:col>
      <xdr:colOff>247650</xdr:colOff>
      <xdr:row>16</xdr:row>
      <xdr:rowOff>333375</xdr:rowOff>
    </xdr:from>
    <xdr:to>
      <xdr:col>14</xdr:col>
      <xdr:colOff>714375</xdr:colOff>
      <xdr:row>18</xdr:row>
      <xdr:rowOff>1514475</xdr:rowOff>
    </xdr:to>
    <xdr:sp macro="" textlink="">
      <xdr:nvSpPr>
        <xdr:cNvPr id="7" name="ZoneTexte 6">
          <a:extLst>
            <a:ext uri="{FF2B5EF4-FFF2-40B4-BE49-F238E27FC236}">
              <a16:creationId xmlns:a16="http://schemas.microsoft.com/office/drawing/2014/main" id="{00000000-0008-0000-0700-000007000000}"/>
            </a:ext>
          </a:extLst>
        </xdr:cNvPr>
        <xdr:cNvSpPr txBox="1"/>
      </xdr:nvSpPr>
      <xdr:spPr>
        <a:xfrm>
          <a:off x="7439025" y="4695825"/>
          <a:ext cx="6562725" cy="176212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a:solidFill>
                <a:schemeClr val="dk1"/>
              </a:solidFill>
              <a:latin typeface="+mn-lt"/>
              <a:ea typeface="+mn-ea"/>
              <a:cs typeface="+mn-cs"/>
            </a:rPr>
            <a:t>vous</a:t>
          </a:r>
          <a:r>
            <a:rPr lang="en-US" sz="1400" baseline="0">
              <a:solidFill>
                <a:schemeClr val="dk1"/>
              </a:solidFill>
              <a:latin typeface="+mn-lt"/>
              <a:ea typeface="+mn-ea"/>
              <a:cs typeface="+mn-cs"/>
            </a:rPr>
            <a:t> pouvez par exemple appliquer dès le départ un tarif "élevé " pour profiter de l'effet de nouveauté du produit, une partie du marché va fort probablement réagir à l'offre et une partie va être incapable de payer le tarif standard.</a:t>
          </a:r>
        </a:p>
        <a:p>
          <a:pPr marL="0" indent="0" algn="l"/>
          <a:r>
            <a:rPr lang="en-US" sz="1400" baseline="0">
              <a:solidFill>
                <a:schemeClr val="dk1"/>
              </a:solidFill>
              <a:latin typeface="+mn-lt"/>
              <a:ea typeface="+mn-ea"/>
              <a:cs typeface="+mn-cs"/>
            </a:rPr>
            <a:t>Ensuite vous pouvez appliquer un tarif promotionnel pour provoquer une remontée des ventes.</a:t>
          </a:r>
        </a:p>
        <a:p>
          <a:pPr marL="0" indent="0" algn="l"/>
          <a:r>
            <a:rPr lang="en-US" sz="1400" baseline="0">
              <a:solidFill>
                <a:schemeClr val="dk1"/>
              </a:solidFill>
              <a:latin typeface="+mn-lt"/>
              <a:ea typeface="+mn-ea"/>
              <a:cs typeface="+mn-cs"/>
            </a:rPr>
            <a:t>Veuillez à préciser également à quelle période vous allez appliquer ces tarifs et pourquoi</a:t>
          </a:r>
          <a:endParaRPr lang="en-US" sz="1400">
            <a:solidFill>
              <a:schemeClr val="dk1"/>
            </a:solidFill>
            <a:latin typeface="+mn-lt"/>
            <a:ea typeface="+mn-ea"/>
            <a:cs typeface="+mn-cs"/>
          </a:endParaRPr>
        </a:p>
      </xdr:txBody>
    </xdr:sp>
    <xdr:clientData/>
  </xdr:twoCellAnchor>
  <xdr:twoCellAnchor>
    <xdr:from>
      <xdr:col>5</xdr:col>
      <xdr:colOff>542925</xdr:colOff>
      <xdr:row>6</xdr:row>
      <xdr:rowOff>38100</xdr:rowOff>
    </xdr:from>
    <xdr:to>
      <xdr:col>14</xdr:col>
      <xdr:colOff>247650</xdr:colOff>
      <xdr:row>9</xdr:row>
      <xdr:rowOff>85725</xdr:rowOff>
    </xdr:to>
    <xdr:sp macro="" textlink="">
      <xdr:nvSpPr>
        <xdr:cNvPr id="8" name="ZoneTexte 7">
          <a:extLst>
            <a:ext uri="{FF2B5EF4-FFF2-40B4-BE49-F238E27FC236}">
              <a16:creationId xmlns:a16="http://schemas.microsoft.com/office/drawing/2014/main" id="{00000000-0008-0000-0700-000008000000}"/>
            </a:ext>
          </a:extLst>
        </xdr:cNvPr>
        <xdr:cNvSpPr txBox="1"/>
      </xdr:nvSpPr>
      <xdr:spPr>
        <a:xfrm>
          <a:off x="7629525" y="1800225"/>
          <a:ext cx="6562725" cy="80962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1">
              <a:solidFill>
                <a:schemeClr val="dk1"/>
              </a:solidFill>
              <a:latin typeface="+mn-lt"/>
              <a:ea typeface="+mn-ea"/>
              <a:cs typeface="+mn-cs"/>
            </a:rPr>
            <a:t>le pourcentage de marché concerné</a:t>
          </a:r>
          <a:r>
            <a:rPr lang="en-US" sz="1400">
              <a:solidFill>
                <a:schemeClr val="dk1"/>
              </a:solidFill>
              <a:latin typeface="+mn-lt"/>
              <a:ea typeface="+mn-ea"/>
              <a:cs typeface="+mn-cs"/>
            </a:rPr>
            <a:t> est le pourcentage</a:t>
          </a:r>
          <a:r>
            <a:rPr lang="en-US" sz="1400" baseline="0">
              <a:solidFill>
                <a:schemeClr val="dk1"/>
              </a:solidFill>
              <a:latin typeface="+mn-lt"/>
              <a:ea typeface="+mn-ea"/>
              <a:cs typeface="+mn-cs"/>
            </a:rPr>
            <a:t> de branchements standard et promotionnels que vous comptez vendre comparativement à la taille totale du marché, le total doit donner 100%</a:t>
          </a:r>
          <a:endParaRPr lang="en-US" sz="140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590550</xdr:colOff>
      <xdr:row>4</xdr:row>
      <xdr:rowOff>171449</xdr:rowOff>
    </xdr:from>
    <xdr:to>
      <xdr:col>10</xdr:col>
      <xdr:colOff>161925</xdr:colOff>
      <xdr:row>10</xdr:row>
      <xdr:rowOff>47624</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a:off x="8248650" y="1009649"/>
          <a:ext cx="4143375" cy="3800475"/>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1">
              <a:solidFill>
                <a:schemeClr val="dk1"/>
              </a:solidFill>
              <a:latin typeface="+mn-lt"/>
              <a:ea typeface="+mn-ea"/>
              <a:cs typeface="+mn-cs"/>
            </a:rPr>
            <a:t>quelle stratégie de vente allez vous</a:t>
          </a:r>
          <a:r>
            <a:rPr lang="en-US" sz="1400" b="1" baseline="0">
              <a:solidFill>
                <a:schemeClr val="dk1"/>
              </a:solidFill>
              <a:latin typeface="+mn-lt"/>
              <a:ea typeface="+mn-ea"/>
              <a:cs typeface="+mn-cs"/>
            </a:rPr>
            <a:t> mettre en place?</a:t>
          </a:r>
          <a:endParaRPr lang="en-US" sz="1400" b="1">
            <a:solidFill>
              <a:schemeClr val="dk1"/>
            </a:solidFill>
            <a:latin typeface="+mn-lt"/>
            <a:ea typeface="+mn-ea"/>
            <a:cs typeface="+mn-cs"/>
          </a:endParaRPr>
        </a:p>
        <a:p>
          <a:pPr marL="0" indent="0" algn="l"/>
          <a:r>
            <a:rPr lang="en-US" sz="1400">
              <a:solidFill>
                <a:schemeClr val="dk1"/>
              </a:solidFill>
              <a:latin typeface="+mn-lt"/>
              <a:ea typeface="+mn-ea"/>
              <a:cs typeface="+mn-cs"/>
            </a:rPr>
            <a:t>pensez vous recruter des commerciaux ou intermédiaires?</a:t>
          </a:r>
        </a:p>
        <a:p>
          <a:pPr marL="0" indent="0" algn="l"/>
          <a:r>
            <a:rPr lang="en-US" sz="1400">
              <a:solidFill>
                <a:schemeClr val="dk1"/>
              </a:solidFill>
              <a:latin typeface="+mn-lt"/>
              <a:ea typeface="+mn-ea"/>
              <a:cs typeface="+mn-cs"/>
            </a:rPr>
            <a:t>comment</a:t>
          </a:r>
          <a:r>
            <a:rPr lang="en-US" sz="1400" baseline="0">
              <a:solidFill>
                <a:schemeClr val="dk1"/>
              </a:solidFill>
              <a:latin typeface="+mn-lt"/>
              <a:ea typeface="+mn-ea"/>
              <a:cs typeface="+mn-cs"/>
            </a:rPr>
            <a:t> comptez vous gérer les commerciaux?</a:t>
          </a:r>
        </a:p>
        <a:p>
          <a:pPr marL="0" indent="0" algn="l"/>
          <a:r>
            <a:rPr lang="en-US" sz="1400" baseline="0">
              <a:solidFill>
                <a:schemeClr val="dk1"/>
              </a:solidFill>
              <a:latin typeface="+mn-lt"/>
              <a:ea typeface="+mn-ea"/>
              <a:cs typeface="+mn-cs"/>
            </a:rPr>
            <a:t>comment rémunérer ces intermédiaires?</a:t>
          </a:r>
        </a:p>
        <a:p>
          <a:pPr marL="0" indent="0" algn="l"/>
          <a:r>
            <a:rPr lang="en-US" sz="1400" baseline="0">
              <a:solidFill>
                <a:schemeClr val="dk1"/>
              </a:solidFill>
              <a:latin typeface="+mn-lt"/>
              <a:ea typeface="+mn-ea"/>
              <a:cs typeface="+mn-cs"/>
            </a:rPr>
            <a:t>utilisez vous d'autres canaux de vente?</a:t>
          </a:r>
        </a:p>
        <a:p>
          <a:pPr marL="0" indent="0" algn="l"/>
          <a:r>
            <a:rPr lang="en-US" sz="1400" baseline="0">
              <a:solidFill>
                <a:schemeClr val="dk1"/>
              </a:solidFill>
              <a:latin typeface="+mn-lt"/>
              <a:ea typeface="+mn-ea"/>
              <a:cs typeface="+mn-cs"/>
            </a:rPr>
            <a:t>vente en magasin?</a:t>
          </a:r>
        </a:p>
        <a:p>
          <a:pPr marL="0" indent="0" algn="l"/>
          <a:r>
            <a:rPr lang="en-US" sz="1400" baseline="0">
              <a:solidFill>
                <a:schemeClr val="dk1"/>
              </a:solidFill>
              <a:latin typeface="+mn-lt"/>
              <a:ea typeface="+mn-ea"/>
              <a:cs typeface="+mn-cs"/>
            </a:rPr>
            <a:t>autres?</a:t>
          </a:r>
        </a:p>
        <a:p>
          <a:pPr marL="0" indent="0" algn="l"/>
          <a:r>
            <a:rPr lang="en-US" sz="1400" baseline="0">
              <a:solidFill>
                <a:schemeClr val="dk1"/>
              </a:solidFill>
              <a:latin typeface="+mn-lt"/>
              <a:ea typeface="+mn-ea"/>
              <a:cs typeface="+mn-cs"/>
            </a:rPr>
            <a:t>...</a:t>
          </a:r>
        </a:p>
        <a:p>
          <a:pPr marL="0" indent="0" algn="l"/>
          <a:r>
            <a:rPr lang="en-US" sz="1400" b="1" baseline="0">
              <a:solidFill>
                <a:schemeClr val="dk1"/>
              </a:solidFill>
              <a:latin typeface="+mn-lt"/>
              <a:ea typeface="+mn-ea"/>
              <a:cs typeface="+mn-cs"/>
            </a:rPr>
            <a:t>comment allez vous communiquer pour pouvoir atteindre le nombre client prévu?</a:t>
          </a:r>
        </a:p>
        <a:p>
          <a:pPr marL="0" indent="0" algn="l"/>
          <a:r>
            <a:rPr lang="en-US" sz="1400" baseline="0">
              <a:solidFill>
                <a:schemeClr val="dk1"/>
              </a:solidFill>
              <a:latin typeface="+mn-lt"/>
              <a:ea typeface="+mn-ea"/>
              <a:cs typeface="+mn-cs"/>
            </a:rPr>
            <a:t>quels canaux de communication allez vous utiliser?</a:t>
          </a:r>
        </a:p>
        <a:p>
          <a:pPr marL="0" indent="0" algn="l"/>
          <a:r>
            <a:rPr lang="en-US" sz="1400" baseline="0">
              <a:solidFill>
                <a:schemeClr val="dk1"/>
              </a:solidFill>
              <a:latin typeface="+mn-lt"/>
              <a:ea typeface="+mn-ea"/>
              <a:cs typeface="+mn-cs"/>
            </a:rPr>
            <a:t>allez vous organiser des évènements avec des objectifs de vente précis?</a:t>
          </a:r>
        </a:p>
        <a:p>
          <a:pPr marL="0" indent="0" algn="l"/>
          <a:r>
            <a:rPr lang="en-US" sz="1400" baseline="0">
              <a:solidFill>
                <a:schemeClr val="dk1"/>
              </a:solidFill>
              <a:latin typeface="+mn-lt"/>
              <a:ea typeface="+mn-ea"/>
              <a:cs typeface="+mn-cs"/>
            </a:rPr>
            <a:t>autres</a:t>
          </a:r>
        </a:p>
        <a:p>
          <a:pPr marL="0" indent="0" algn="l"/>
          <a:r>
            <a:rPr lang="en-US" sz="1400" baseline="0">
              <a:solidFill>
                <a:schemeClr val="dk1"/>
              </a:solidFill>
              <a:latin typeface="+mn-lt"/>
              <a:ea typeface="+mn-ea"/>
              <a:cs typeface="+mn-cs"/>
            </a:rPr>
            <a:t>...</a:t>
          </a:r>
        </a:p>
        <a:p>
          <a:pPr marL="0" indent="0" algn="l"/>
          <a:endParaRPr lang="en-US" sz="1400">
            <a:solidFill>
              <a:schemeClr val="dk1"/>
            </a:solidFill>
            <a:latin typeface="+mn-lt"/>
            <a:ea typeface="+mn-ea"/>
            <a:cs typeface="+mn-cs"/>
          </a:endParaRPr>
        </a:p>
      </xdr:txBody>
    </xdr:sp>
    <xdr:clientData/>
  </xdr:twoCellAnchor>
  <xdr:twoCellAnchor editAs="oneCell">
    <xdr:from>
      <xdr:col>3</xdr:col>
      <xdr:colOff>1428750</xdr:colOff>
      <xdr:row>14</xdr:row>
      <xdr:rowOff>0</xdr:rowOff>
    </xdr:from>
    <xdr:to>
      <xdr:col>3</xdr:col>
      <xdr:colOff>1838325</xdr:colOff>
      <xdr:row>15</xdr:row>
      <xdr:rowOff>142875</xdr:rowOff>
    </xdr:to>
    <xdr:pic>
      <xdr:nvPicPr>
        <xdr:cNvPr id="3" name="Image 2" descr="Page suivante">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52450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19050</xdr:rowOff>
    </xdr:from>
    <xdr:to>
      <xdr:col>3</xdr:col>
      <xdr:colOff>409575</xdr:colOff>
      <xdr:row>15</xdr:row>
      <xdr:rowOff>161925</xdr:rowOff>
    </xdr:to>
    <xdr:pic>
      <xdr:nvPicPr>
        <xdr:cNvPr id="4" name="Image 3" descr="Page précédente">
          <a:hlinkClick xmlns:r="http://schemas.openxmlformats.org/officeDocument/2006/relationships" r:id="rId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0" y="55435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714375</xdr:colOff>
      <xdr:row>14</xdr:row>
      <xdr:rowOff>19050</xdr:rowOff>
    </xdr:from>
    <xdr:to>
      <xdr:col>3</xdr:col>
      <xdr:colOff>1123950</xdr:colOff>
      <xdr:row>15</xdr:row>
      <xdr:rowOff>161925</xdr:rowOff>
    </xdr:to>
    <xdr:pic>
      <xdr:nvPicPr>
        <xdr:cNvPr id="5" name="Image 4" descr="Table des matières">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05375" y="5543550"/>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2038350</xdr:colOff>
      <xdr:row>13</xdr:row>
      <xdr:rowOff>38100</xdr:rowOff>
    </xdr:from>
    <xdr:to>
      <xdr:col>5</xdr:col>
      <xdr:colOff>704850</xdr:colOff>
      <xdr:row>16</xdr:row>
      <xdr:rowOff>38100</xdr:rowOff>
    </xdr:to>
    <xdr:sp macro="" textlink="">
      <xdr:nvSpPr>
        <xdr:cNvPr id="6" name="ZoneTexte 5">
          <a:extLst>
            <a:ext uri="{FF2B5EF4-FFF2-40B4-BE49-F238E27FC236}">
              <a16:creationId xmlns:a16="http://schemas.microsoft.com/office/drawing/2014/main" id="{00000000-0008-0000-0800-000006000000}"/>
            </a:ext>
          </a:extLst>
        </xdr:cNvPr>
        <xdr:cNvSpPr txBox="1"/>
      </xdr:nvSpPr>
      <xdr:spPr>
        <a:xfrm>
          <a:off x="6229350" y="5372100"/>
          <a:ext cx="28956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8 / 17 :  plan de desserte</a:t>
          </a:r>
        </a:p>
      </xdr:txBody>
    </xdr:sp>
    <xdr:clientData/>
  </xdr:twoCellAnchor>
  <xdr:twoCellAnchor>
    <xdr:from>
      <xdr:col>2</xdr:col>
      <xdr:colOff>1228725</xdr:colOff>
      <xdr:row>13</xdr:row>
      <xdr:rowOff>66675</xdr:rowOff>
    </xdr:from>
    <xdr:to>
      <xdr:col>2</xdr:col>
      <xdr:colOff>3314700</xdr:colOff>
      <xdr:row>16</xdr:row>
      <xdr:rowOff>66675</xdr:rowOff>
    </xdr:to>
    <xdr:sp macro="" textlink="">
      <xdr:nvSpPr>
        <xdr:cNvPr id="7" name="ZoneTexte 6">
          <a:extLst>
            <a:ext uri="{FF2B5EF4-FFF2-40B4-BE49-F238E27FC236}">
              <a16:creationId xmlns:a16="http://schemas.microsoft.com/office/drawing/2014/main" id="{00000000-0008-0000-0800-000007000000}"/>
            </a:ext>
          </a:extLst>
        </xdr:cNvPr>
        <xdr:cNvSpPr txBox="1"/>
      </xdr:nvSpPr>
      <xdr:spPr>
        <a:xfrm>
          <a:off x="1990725" y="5400675"/>
          <a:ext cx="20859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6 / 17 :  prix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390525</xdr:colOff>
      <xdr:row>2</xdr:row>
      <xdr:rowOff>161925</xdr:rowOff>
    </xdr:from>
    <xdr:to>
      <xdr:col>14</xdr:col>
      <xdr:colOff>314325</xdr:colOff>
      <xdr:row>10</xdr:row>
      <xdr:rowOff>38100</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a:off x="390525" y="619125"/>
          <a:ext cx="8629650" cy="1400175"/>
        </a:xfrm>
        <a:prstGeom prst="rect">
          <a:avLst/>
        </a:prstGeom>
        <a:solidFill>
          <a:schemeClr val="bg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1">
              <a:solidFill>
                <a:schemeClr val="dk1"/>
              </a:solidFill>
              <a:latin typeface="+mn-lt"/>
              <a:ea typeface="+mn-ea"/>
              <a:cs typeface="+mn-cs"/>
            </a:rPr>
            <a:t>reprendre les informations que vous avez déjà remplies pour compléter le tableau:</a:t>
          </a:r>
        </a:p>
        <a:p>
          <a:pPr marL="0" indent="0" algn="l"/>
          <a:endParaRPr lang="en-US" sz="1400" b="1">
            <a:solidFill>
              <a:schemeClr val="dk1"/>
            </a:solidFill>
            <a:latin typeface="+mn-lt"/>
            <a:ea typeface="+mn-ea"/>
            <a:cs typeface="+mn-cs"/>
          </a:endParaRPr>
        </a:p>
        <a:p>
          <a:pPr marL="0" indent="0" algn="l"/>
          <a:r>
            <a:rPr lang="en-US" sz="1400" b="1">
              <a:solidFill>
                <a:schemeClr val="dk1"/>
              </a:solidFill>
              <a:latin typeface="+mn-lt"/>
              <a:ea typeface="+mn-ea"/>
              <a:cs typeface="+mn-cs"/>
            </a:rPr>
            <a:t>les canaux de ventes et les campagnes de communication sont</a:t>
          </a:r>
          <a:r>
            <a:rPr lang="en-US" sz="1400" b="1" baseline="0">
              <a:solidFill>
                <a:schemeClr val="dk1"/>
              </a:solidFill>
              <a:latin typeface="+mn-lt"/>
              <a:ea typeface="+mn-ea"/>
              <a:cs typeface="+mn-cs"/>
            </a:rPr>
            <a:t> ceux que vous avez mentionné en formulaire de commercialisation et communication</a:t>
          </a:r>
        </a:p>
        <a:p>
          <a:pPr marL="0" indent="0" algn="l"/>
          <a:endParaRPr lang="en-US" sz="1400" b="1" baseline="0">
            <a:solidFill>
              <a:schemeClr val="dk1"/>
            </a:solidFill>
            <a:latin typeface="+mn-lt"/>
            <a:ea typeface="+mn-ea"/>
            <a:cs typeface="+mn-cs"/>
          </a:endParaRPr>
        </a:p>
        <a:p>
          <a:pPr marL="0" indent="0" algn="l"/>
          <a:r>
            <a:rPr lang="en-US" sz="1400" b="1" baseline="0">
              <a:solidFill>
                <a:schemeClr val="dk1"/>
              </a:solidFill>
              <a:latin typeface="+mn-lt"/>
              <a:ea typeface="+mn-ea"/>
              <a:cs typeface="+mn-cs"/>
            </a:rPr>
            <a:t>les périodes de l'année sont celles que vous avez mentionné en formulaire de prix</a:t>
          </a:r>
        </a:p>
        <a:p>
          <a:pPr marL="0" indent="0" algn="l"/>
          <a:endParaRPr lang="en-US" sz="1400" b="1">
            <a:solidFill>
              <a:schemeClr val="dk1"/>
            </a:solidFill>
            <a:latin typeface="+mn-lt"/>
            <a:ea typeface="+mn-ea"/>
            <a:cs typeface="+mn-cs"/>
          </a:endParaRPr>
        </a:p>
      </xdr:txBody>
    </xdr:sp>
    <xdr:clientData/>
  </xdr:twoCellAnchor>
  <xdr:twoCellAnchor>
    <xdr:from>
      <xdr:col>14</xdr:col>
      <xdr:colOff>628650</xdr:colOff>
      <xdr:row>9</xdr:row>
      <xdr:rowOff>104775</xdr:rowOff>
    </xdr:from>
    <xdr:to>
      <xdr:col>20</xdr:col>
      <xdr:colOff>742950</xdr:colOff>
      <xdr:row>23</xdr:row>
      <xdr:rowOff>0</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9334500" y="1895475"/>
          <a:ext cx="4686300" cy="2400300"/>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aseline="0">
              <a:solidFill>
                <a:schemeClr val="dk1"/>
              </a:solidFill>
              <a:latin typeface="+mn-lt"/>
              <a:ea typeface="+mn-ea"/>
              <a:cs typeface="+mn-cs"/>
            </a:rPr>
            <a:t>ces tableaux résument le nombre de branchements que vous plannifiez d'obtenir au cours des années, conséquemment à votre stratégie marketing. Ce taux de desserte doit être cohérent avec la stratégie marketing que vous avez décrit précédemment. Exemple: si vous voulez effectuer quatre campagnes promotionnelles aux mois de Mai , Juin, Novembre, Décembre et que vous visez comme rendement 50 clients par campagne, vous aurez pour l'année1 un total de 200 clients</a:t>
          </a:r>
        </a:p>
        <a:p>
          <a:pPr marL="0" indent="0" algn="l"/>
          <a:endParaRPr lang="en-US" sz="1400" baseline="0">
            <a:solidFill>
              <a:schemeClr val="dk1"/>
            </a:solidFill>
            <a:latin typeface="+mn-lt"/>
            <a:ea typeface="+mn-ea"/>
            <a:cs typeface="+mn-cs"/>
          </a:endParaRPr>
        </a:p>
        <a:p>
          <a:pPr marL="0" indent="0" algn="l"/>
          <a:r>
            <a:rPr lang="en-US" sz="1400" baseline="0">
              <a:solidFill>
                <a:schemeClr val="dk1"/>
              </a:solidFill>
              <a:latin typeface="+mn-lt"/>
              <a:ea typeface="+mn-ea"/>
              <a:cs typeface="+mn-cs"/>
            </a:rPr>
            <a:t>le </a:t>
          </a:r>
          <a:r>
            <a:rPr lang="en-US" sz="1400" b="1" baseline="0">
              <a:solidFill>
                <a:schemeClr val="dk1"/>
              </a:solidFill>
              <a:latin typeface="+mn-lt"/>
              <a:ea typeface="+mn-ea"/>
              <a:cs typeface="+mn-cs"/>
            </a:rPr>
            <a:t>pourcentage de couverture par rapport au potentiel </a:t>
          </a:r>
          <a:r>
            <a:rPr lang="en-US" sz="1400" baseline="0">
              <a:solidFill>
                <a:schemeClr val="dk1"/>
              </a:solidFill>
              <a:latin typeface="+mn-lt"/>
              <a:ea typeface="+mn-ea"/>
              <a:cs typeface="+mn-cs"/>
            </a:rPr>
            <a:t>ne doit normalement pas dépasser les 100%</a:t>
          </a:r>
        </a:p>
        <a:p>
          <a:pPr marL="0" indent="0" algn="l"/>
          <a:endParaRPr lang="en-US" sz="1400" baseline="0">
            <a:solidFill>
              <a:schemeClr val="dk1"/>
            </a:solidFill>
            <a:latin typeface="+mn-lt"/>
            <a:ea typeface="+mn-ea"/>
            <a:cs typeface="+mn-cs"/>
          </a:endParaRPr>
        </a:p>
      </xdr:txBody>
    </xdr:sp>
    <xdr:clientData/>
  </xdr:twoCellAnchor>
  <xdr:twoCellAnchor>
    <xdr:from>
      <xdr:col>14</xdr:col>
      <xdr:colOff>598714</xdr:colOff>
      <xdr:row>25</xdr:row>
      <xdr:rowOff>148317</xdr:rowOff>
    </xdr:from>
    <xdr:to>
      <xdr:col>20</xdr:col>
      <xdr:colOff>713014</xdr:colOff>
      <xdr:row>30</xdr:row>
      <xdr:rowOff>376916</xdr:rowOff>
    </xdr:to>
    <xdr:sp macro="" textlink="">
      <xdr:nvSpPr>
        <xdr:cNvPr id="4" name="ZoneTexte 3">
          <a:extLst>
            <a:ext uri="{FF2B5EF4-FFF2-40B4-BE49-F238E27FC236}">
              <a16:creationId xmlns:a16="http://schemas.microsoft.com/office/drawing/2014/main" id="{00000000-0008-0000-0900-000004000000}"/>
            </a:ext>
          </a:extLst>
        </xdr:cNvPr>
        <xdr:cNvSpPr txBox="1"/>
      </xdr:nvSpPr>
      <xdr:spPr>
        <a:xfrm>
          <a:off x="9334500" y="5359853"/>
          <a:ext cx="4686300" cy="1181099"/>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aseline="0">
              <a:solidFill>
                <a:schemeClr val="dk1"/>
              </a:solidFill>
              <a:latin typeface="+mn-lt"/>
              <a:ea typeface="+mn-ea"/>
              <a:cs typeface="+mn-cs"/>
            </a:rPr>
            <a:t>les cellules grisées se remplissent automatiquement: le </a:t>
          </a:r>
          <a:r>
            <a:rPr lang="en-US" sz="1400" b="1" baseline="0">
              <a:solidFill>
                <a:schemeClr val="dk1"/>
              </a:solidFill>
              <a:latin typeface="+mn-lt"/>
              <a:ea typeface="+mn-ea"/>
              <a:cs typeface="+mn-cs"/>
            </a:rPr>
            <a:t>pourcentage de couverture </a:t>
          </a:r>
          <a:r>
            <a:rPr lang="en-US" sz="1400" baseline="0">
              <a:solidFill>
                <a:schemeClr val="dk1"/>
              </a:solidFill>
              <a:latin typeface="+mn-lt"/>
              <a:ea typeface="+mn-ea"/>
              <a:cs typeface="+mn-cs"/>
            </a:rPr>
            <a:t>vous donne une indication de quand vous aurez atteint la couverture totale qui vous permet de pleinement exploiter le systeme</a:t>
          </a:r>
        </a:p>
        <a:p>
          <a:pPr marL="0" indent="0" algn="l"/>
          <a:endParaRPr lang="en-US" sz="1400">
            <a:solidFill>
              <a:schemeClr val="dk1"/>
            </a:solidFill>
            <a:latin typeface="+mn-lt"/>
            <a:ea typeface="+mn-ea"/>
            <a:cs typeface="+mn-cs"/>
          </a:endParaRPr>
        </a:p>
      </xdr:txBody>
    </xdr:sp>
    <xdr:clientData/>
  </xdr:twoCellAnchor>
  <xdr:twoCellAnchor editAs="oneCell">
    <xdr:from>
      <xdr:col>10</xdr:col>
      <xdr:colOff>400050</xdr:colOff>
      <xdr:row>78</xdr:row>
      <xdr:rowOff>0</xdr:rowOff>
    </xdr:from>
    <xdr:to>
      <xdr:col>11</xdr:col>
      <xdr:colOff>295275</xdr:colOff>
      <xdr:row>79</xdr:row>
      <xdr:rowOff>142875</xdr:rowOff>
    </xdr:to>
    <xdr:pic>
      <xdr:nvPicPr>
        <xdr:cNvPr id="5" name="Image 4" descr="Page suivante">
          <a:hlinkClick xmlns:r="http://schemas.openxmlformats.org/officeDocument/2006/relationships" r:id="rId1"/>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959167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78</xdr:row>
      <xdr:rowOff>19050</xdr:rowOff>
    </xdr:from>
    <xdr:to>
      <xdr:col>8</xdr:col>
      <xdr:colOff>409575</xdr:colOff>
      <xdr:row>79</xdr:row>
      <xdr:rowOff>161925</xdr:rowOff>
    </xdr:to>
    <xdr:pic>
      <xdr:nvPicPr>
        <xdr:cNvPr id="6" name="Image 5" descr="Page précédente">
          <a:hlinkClick xmlns:r="http://schemas.openxmlformats.org/officeDocument/2006/relationships" r:id="rId3"/>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619750" y="96107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200025</xdr:colOff>
      <xdr:row>78</xdr:row>
      <xdr:rowOff>19050</xdr:rowOff>
    </xdr:from>
    <xdr:to>
      <xdr:col>10</xdr:col>
      <xdr:colOff>95250</xdr:colOff>
      <xdr:row>79</xdr:row>
      <xdr:rowOff>161925</xdr:rowOff>
    </xdr:to>
    <xdr:pic>
      <xdr:nvPicPr>
        <xdr:cNvPr id="7" name="Image 6" descr="Table des matières">
          <a:hlinkClick xmlns:r="http://schemas.openxmlformats.org/officeDocument/2006/relationships" r:id="rId5"/>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334125" y="9610725"/>
          <a:ext cx="4095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476250</xdr:colOff>
      <xdr:row>76</xdr:row>
      <xdr:rowOff>171450</xdr:rowOff>
    </xdr:from>
    <xdr:to>
      <xdr:col>17</xdr:col>
      <xdr:colOff>219075</xdr:colOff>
      <xdr:row>79</xdr:row>
      <xdr:rowOff>171450</xdr:rowOff>
    </xdr:to>
    <xdr:sp macro="" textlink="">
      <xdr:nvSpPr>
        <xdr:cNvPr id="8" name="ZoneTexte 7">
          <a:extLst>
            <a:ext uri="{FF2B5EF4-FFF2-40B4-BE49-F238E27FC236}">
              <a16:creationId xmlns:a16="http://schemas.microsoft.com/office/drawing/2014/main" id="{00000000-0008-0000-0900-000008000000}"/>
            </a:ext>
          </a:extLst>
        </xdr:cNvPr>
        <xdr:cNvSpPr txBox="1"/>
      </xdr:nvSpPr>
      <xdr:spPr>
        <a:xfrm>
          <a:off x="7639050" y="9382125"/>
          <a:ext cx="35718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9/ 17 :  montant des travaux</a:t>
          </a:r>
        </a:p>
      </xdr:txBody>
    </xdr:sp>
    <xdr:clientData/>
  </xdr:twoCellAnchor>
  <xdr:twoCellAnchor>
    <xdr:from>
      <xdr:col>1</xdr:col>
      <xdr:colOff>323851</xdr:colOff>
      <xdr:row>77</xdr:row>
      <xdr:rowOff>9525</xdr:rowOff>
    </xdr:from>
    <xdr:to>
      <xdr:col>7</xdr:col>
      <xdr:colOff>381001</xdr:colOff>
      <xdr:row>80</xdr:row>
      <xdr:rowOff>9525</xdr:rowOff>
    </xdr:to>
    <xdr:sp macro="" textlink="">
      <xdr:nvSpPr>
        <xdr:cNvPr id="9" name="ZoneTexte 8">
          <a:extLst>
            <a:ext uri="{FF2B5EF4-FFF2-40B4-BE49-F238E27FC236}">
              <a16:creationId xmlns:a16="http://schemas.microsoft.com/office/drawing/2014/main" id="{00000000-0008-0000-0900-000009000000}"/>
            </a:ext>
          </a:extLst>
        </xdr:cNvPr>
        <xdr:cNvSpPr txBox="1"/>
      </xdr:nvSpPr>
      <xdr:spPr>
        <a:xfrm>
          <a:off x="1085851" y="9410700"/>
          <a:ext cx="44005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7 / 17 :  communication</a:t>
          </a:r>
          <a:r>
            <a:rPr lang="en-US" sz="1400" b="1" baseline="0"/>
            <a:t> et commercialisation</a:t>
          </a:r>
          <a:endParaRPr lang="en-US" sz="1400" b="1"/>
        </a:p>
      </xdr:txBody>
    </xdr:sp>
    <xdr:clientData/>
  </xdr:twoCellAnchor>
  <xdr:twoCellAnchor>
    <xdr:from>
      <xdr:col>14</xdr:col>
      <xdr:colOff>590550</xdr:colOff>
      <xdr:row>32</xdr:row>
      <xdr:rowOff>209550</xdr:rowOff>
    </xdr:from>
    <xdr:to>
      <xdr:col>20</xdr:col>
      <xdr:colOff>704850</xdr:colOff>
      <xdr:row>38</xdr:row>
      <xdr:rowOff>57149</xdr:rowOff>
    </xdr:to>
    <xdr:sp macro="" textlink="">
      <xdr:nvSpPr>
        <xdr:cNvPr id="10" name="ZoneTexte 9">
          <a:extLst>
            <a:ext uri="{FF2B5EF4-FFF2-40B4-BE49-F238E27FC236}">
              <a16:creationId xmlns:a16="http://schemas.microsoft.com/office/drawing/2014/main" id="{00000000-0008-0000-0900-00000A000000}"/>
            </a:ext>
          </a:extLst>
        </xdr:cNvPr>
        <xdr:cNvSpPr txBox="1"/>
      </xdr:nvSpPr>
      <xdr:spPr>
        <a:xfrm>
          <a:off x="9296400" y="6753225"/>
          <a:ext cx="4686300" cy="1181099"/>
        </a:xfrm>
        <a:prstGeom prst="rect">
          <a:avLst/>
        </a:prstGeom>
        <a:solidFill>
          <a:schemeClr val="accent2">
            <a:lumMod val="40000"/>
            <a:lumOff val="60000"/>
          </a:schemeClr>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400" baseline="0">
              <a:solidFill>
                <a:schemeClr val="dk1"/>
              </a:solidFill>
              <a:latin typeface="+mn-lt"/>
              <a:ea typeface="+mn-ea"/>
              <a:cs typeface="+mn-cs"/>
            </a:rPr>
            <a:t>garder toujours en tête la cohérence de votre plan de desserte avec l'étude de potentiel que vous avez faite au début de ce formulaire, en termes de priorisation des fokontany ou secteurs... mais aussi en termes de nombre de campagnes nécessaires pour atteindre le potentiel</a:t>
          </a:r>
          <a:endParaRPr lang="en-US" sz="14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76"/>
  <sheetViews>
    <sheetView workbookViewId="0">
      <selection activeCell="E80" sqref="E80"/>
    </sheetView>
  </sheetViews>
  <sheetFormatPr baseColWidth="10" defaultColWidth="11.42578125" defaultRowHeight="15" x14ac:dyDescent="0.25"/>
  <cols>
    <col min="2" max="2" width="34.5703125" style="3" customWidth="1"/>
    <col min="3" max="3" width="2" customWidth="1"/>
    <col min="4" max="4" width="2.7109375" customWidth="1"/>
    <col min="5" max="5" width="91.140625" style="1" customWidth="1"/>
  </cols>
  <sheetData>
    <row r="2" spans="1:5" ht="21" x14ac:dyDescent="0.35">
      <c r="A2" s="232" t="s">
        <v>19</v>
      </c>
      <c r="B2" s="232"/>
      <c r="C2" s="232"/>
      <c r="D2" s="232"/>
      <c r="E2" s="232"/>
    </row>
    <row r="3" spans="1:5" s="2" customFormat="1" ht="105" x14ac:dyDescent="0.25">
      <c r="A3" s="9">
        <v>1</v>
      </c>
      <c r="B3" s="233" t="s">
        <v>0</v>
      </c>
      <c r="C3" s="233"/>
      <c r="D3" s="233"/>
      <c r="E3" s="3" t="s">
        <v>78</v>
      </c>
    </row>
    <row r="4" spans="1:5" ht="60" x14ac:dyDescent="0.25">
      <c r="B4" s="3" t="s">
        <v>46</v>
      </c>
      <c r="E4" s="1" t="s">
        <v>52</v>
      </c>
    </row>
    <row r="5" spans="1:5" ht="90" x14ac:dyDescent="0.25">
      <c r="B5" s="3" t="s">
        <v>47</v>
      </c>
      <c r="E5" s="1" t="s">
        <v>53</v>
      </c>
    </row>
    <row r="6" spans="1:5" ht="45" x14ac:dyDescent="0.25">
      <c r="B6" s="3" t="s">
        <v>48</v>
      </c>
      <c r="E6" s="1" t="s">
        <v>54</v>
      </c>
    </row>
    <row r="8" spans="1:5" x14ac:dyDescent="0.25">
      <c r="A8" s="10">
        <v>2</v>
      </c>
      <c r="B8" s="4" t="s">
        <v>1</v>
      </c>
    </row>
    <row r="9" spans="1:5" ht="30" x14ac:dyDescent="0.25">
      <c r="B9" s="3" t="s">
        <v>7</v>
      </c>
      <c r="E9" s="1" t="s">
        <v>49</v>
      </c>
    </row>
    <row r="10" spans="1:5" ht="45" x14ac:dyDescent="0.25">
      <c r="B10" s="3" t="s">
        <v>8</v>
      </c>
      <c r="E10" s="1" t="s">
        <v>51</v>
      </c>
    </row>
    <row r="11" spans="1:5" ht="60" x14ac:dyDescent="0.25">
      <c r="B11" s="3" t="s">
        <v>9</v>
      </c>
      <c r="E11" s="1" t="s">
        <v>50</v>
      </c>
    </row>
    <row r="12" spans="1:5" x14ac:dyDescent="0.25">
      <c r="B12" s="3" t="s">
        <v>10</v>
      </c>
      <c r="E12" s="1" t="s">
        <v>55</v>
      </c>
    </row>
    <row r="14" spans="1:5" ht="60" x14ac:dyDescent="0.25">
      <c r="A14" s="10">
        <v>3</v>
      </c>
      <c r="B14" s="4" t="s">
        <v>4</v>
      </c>
      <c r="E14" s="1" t="s">
        <v>56</v>
      </c>
    </row>
    <row r="15" spans="1:5" ht="30" x14ac:dyDescent="0.25">
      <c r="B15" s="3" t="s">
        <v>5</v>
      </c>
    </row>
    <row r="16" spans="1:5" ht="30" x14ac:dyDescent="0.25">
      <c r="B16" s="3" t="s">
        <v>11</v>
      </c>
    </row>
    <row r="17" spans="1:7" ht="30" x14ac:dyDescent="0.25">
      <c r="B17" s="3" t="s">
        <v>6</v>
      </c>
    </row>
    <row r="18" spans="1:7" ht="30" x14ac:dyDescent="0.25">
      <c r="B18" s="3" t="s">
        <v>12</v>
      </c>
    </row>
    <row r="19" spans="1:7" x14ac:dyDescent="0.25">
      <c r="B19" s="4" t="s">
        <v>57</v>
      </c>
    </row>
    <row r="20" spans="1:7" ht="45" x14ac:dyDescent="0.25">
      <c r="A20" s="10">
        <v>4</v>
      </c>
      <c r="B20" s="5" t="s">
        <v>58</v>
      </c>
      <c r="E20" s="1" t="s">
        <v>62</v>
      </c>
    </row>
    <row r="21" spans="1:7" ht="30" x14ac:dyDescent="0.25">
      <c r="A21" s="10">
        <v>5</v>
      </c>
      <c r="B21" s="3" t="s">
        <v>59</v>
      </c>
      <c r="E21" s="1" t="s">
        <v>63</v>
      </c>
    </row>
    <row r="22" spans="1:7" ht="30" x14ac:dyDescent="0.25">
      <c r="A22" s="10">
        <v>6</v>
      </c>
      <c r="B22" s="3" t="s">
        <v>61</v>
      </c>
      <c r="E22" s="1" t="s">
        <v>64</v>
      </c>
    </row>
    <row r="23" spans="1:7" ht="30" x14ac:dyDescent="0.25">
      <c r="A23" s="10">
        <v>6</v>
      </c>
      <c r="B23" s="3" t="s">
        <v>60</v>
      </c>
      <c r="E23" s="1" t="s">
        <v>65</v>
      </c>
    </row>
    <row r="26" spans="1:7" x14ac:dyDescent="0.25">
      <c r="A26" s="10">
        <v>7</v>
      </c>
      <c r="B26" s="4" t="s">
        <v>2</v>
      </c>
    </row>
    <row r="27" spans="1:7" ht="45" x14ac:dyDescent="0.25">
      <c r="B27" s="3" t="s">
        <v>13</v>
      </c>
      <c r="E27" s="1" t="s">
        <v>66</v>
      </c>
      <c r="G27" t="s">
        <v>67</v>
      </c>
    </row>
    <row r="29" spans="1:7" ht="21" x14ac:dyDescent="0.35">
      <c r="A29" s="232" t="s">
        <v>20</v>
      </c>
      <c r="B29" s="232"/>
      <c r="C29" s="232"/>
      <c r="D29" s="232"/>
      <c r="E29" s="232"/>
    </row>
    <row r="30" spans="1:7" ht="45" x14ac:dyDescent="0.25">
      <c r="A30">
        <v>8</v>
      </c>
      <c r="B30" s="4" t="s">
        <v>14</v>
      </c>
    </row>
    <row r="31" spans="1:7" ht="45" x14ac:dyDescent="0.25">
      <c r="B31" s="3" t="s">
        <v>15</v>
      </c>
      <c r="E31" s="1" t="s">
        <v>68</v>
      </c>
    </row>
    <row r="32" spans="1:7" ht="75" x14ac:dyDescent="0.25">
      <c r="B32" s="3" t="s">
        <v>40</v>
      </c>
      <c r="E32" s="1" t="s">
        <v>69</v>
      </c>
    </row>
    <row r="34" spans="1:5" ht="30" x14ac:dyDescent="0.25">
      <c r="A34">
        <v>9</v>
      </c>
      <c r="B34" s="4" t="s">
        <v>16</v>
      </c>
    </row>
    <row r="35" spans="1:5" ht="30" x14ac:dyDescent="0.25">
      <c r="B35" s="3" t="s">
        <v>17</v>
      </c>
      <c r="E35" s="1" t="s">
        <v>70</v>
      </c>
    </row>
    <row r="36" spans="1:5" ht="75" x14ac:dyDescent="0.25">
      <c r="B36" s="3" t="s">
        <v>18</v>
      </c>
      <c r="E36" s="1" t="s">
        <v>69</v>
      </c>
    </row>
    <row r="37" spans="1:5" x14ac:dyDescent="0.25">
      <c r="B37" s="4"/>
    </row>
    <row r="38" spans="1:5" ht="21" x14ac:dyDescent="0.35">
      <c r="A38" s="232" t="s">
        <v>41</v>
      </c>
      <c r="B38" s="232"/>
      <c r="C38" s="232"/>
      <c r="D38" s="232"/>
      <c r="E38" s="232"/>
    </row>
    <row r="39" spans="1:5" ht="90" x14ac:dyDescent="0.25">
      <c r="B39" s="4" t="s">
        <v>42</v>
      </c>
      <c r="E39" s="1" t="s">
        <v>71</v>
      </c>
    </row>
    <row r="40" spans="1:5" ht="60" x14ac:dyDescent="0.25">
      <c r="B40" s="3" t="s">
        <v>45</v>
      </c>
      <c r="E40" s="1" t="s">
        <v>72</v>
      </c>
    </row>
    <row r="42" spans="1:5" ht="30" x14ac:dyDescent="0.25">
      <c r="B42" s="4" t="s">
        <v>43</v>
      </c>
    </row>
    <row r="43" spans="1:5" ht="30" x14ac:dyDescent="0.25">
      <c r="B43" s="5" t="s">
        <v>44</v>
      </c>
      <c r="E43" s="1" t="s">
        <v>73</v>
      </c>
    </row>
    <row r="45" spans="1:5" ht="21" x14ac:dyDescent="0.35">
      <c r="A45" s="232" t="s">
        <v>21</v>
      </c>
      <c r="B45" s="232"/>
      <c r="C45" s="232"/>
      <c r="D45" s="232"/>
      <c r="E45" s="232"/>
    </row>
    <row r="46" spans="1:5" ht="30" x14ac:dyDescent="0.25">
      <c r="A46">
        <v>13</v>
      </c>
      <c r="B46" s="4" t="s">
        <v>174</v>
      </c>
    </row>
    <row r="47" spans="1:5" x14ac:dyDescent="0.25">
      <c r="B47" s="3" t="s">
        <v>22</v>
      </c>
      <c r="E47" s="1" t="s">
        <v>74</v>
      </c>
    </row>
    <row r="49" spans="1:5" ht="45" x14ac:dyDescent="0.25">
      <c r="A49">
        <v>14</v>
      </c>
      <c r="B49" s="4" t="s">
        <v>173</v>
      </c>
    </row>
    <row r="50" spans="1:5" ht="45" x14ac:dyDescent="0.25">
      <c r="B50" s="3" t="s">
        <v>23</v>
      </c>
      <c r="E50" s="1" t="s">
        <v>75</v>
      </c>
    </row>
    <row r="52" spans="1:5" x14ac:dyDescent="0.25">
      <c r="A52">
        <v>12</v>
      </c>
      <c r="B52" s="4" t="s">
        <v>24</v>
      </c>
    </row>
    <row r="53" spans="1:5" x14ac:dyDescent="0.25">
      <c r="B53" s="3" t="s">
        <v>26</v>
      </c>
      <c r="E53" s="1" t="s">
        <v>77</v>
      </c>
    </row>
    <row r="55" spans="1:5" ht="30" x14ac:dyDescent="0.25">
      <c r="A55">
        <v>10</v>
      </c>
      <c r="B55" s="4" t="s">
        <v>27</v>
      </c>
    </row>
    <row r="56" spans="1:5" x14ac:dyDescent="0.25">
      <c r="B56" s="3" t="s">
        <v>28</v>
      </c>
      <c r="E56" s="1" t="s">
        <v>76</v>
      </c>
    </row>
    <row r="59" spans="1:5" x14ac:dyDescent="0.25">
      <c r="A59">
        <v>11</v>
      </c>
      <c r="B59" s="4" t="s">
        <v>25</v>
      </c>
    </row>
    <row r="62" spans="1:5" x14ac:dyDescent="0.25">
      <c r="A62">
        <v>15</v>
      </c>
      <c r="B62" s="4" t="s">
        <v>29</v>
      </c>
    </row>
    <row r="65" spans="1:5" x14ac:dyDescent="0.25">
      <c r="A65">
        <v>16</v>
      </c>
      <c r="B65" s="4" t="s">
        <v>34</v>
      </c>
    </row>
    <row r="66" spans="1:5" x14ac:dyDescent="0.25">
      <c r="B66" s="3" t="s">
        <v>35</v>
      </c>
    </row>
    <row r="67" spans="1:5" ht="30" x14ac:dyDescent="0.25">
      <c r="B67" s="3" t="s">
        <v>36</v>
      </c>
    </row>
    <row r="68" spans="1:5" x14ac:dyDescent="0.25">
      <c r="B68" s="3" t="s">
        <v>37</v>
      </c>
    </row>
    <row r="69" spans="1:5" x14ac:dyDescent="0.25">
      <c r="B69" s="3" t="s">
        <v>38</v>
      </c>
    </row>
    <row r="70" spans="1:5" ht="30" x14ac:dyDescent="0.25">
      <c r="B70" s="3" t="s">
        <v>39</v>
      </c>
    </row>
    <row r="71" spans="1:5" ht="21" x14ac:dyDescent="0.35">
      <c r="A71" s="232" t="s">
        <v>3</v>
      </c>
      <c r="B71" s="232"/>
      <c r="C71" s="232"/>
      <c r="D71" s="232"/>
      <c r="E71" s="232"/>
    </row>
    <row r="72" spans="1:5" x14ac:dyDescent="0.25">
      <c r="A72">
        <v>17</v>
      </c>
      <c r="B72" s="4" t="s">
        <v>3</v>
      </c>
    </row>
    <row r="73" spans="1:5" x14ac:dyDescent="0.25">
      <c r="B73" s="5" t="s">
        <v>30</v>
      </c>
    </row>
    <row r="74" spans="1:5" x14ac:dyDescent="0.25">
      <c r="B74" s="5" t="s">
        <v>31</v>
      </c>
    </row>
    <row r="75" spans="1:5" x14ac:dyDescent="0.25">
      <c r="B75" s="5" t="s">
        <v>32</v>
      </c>
    </row>
    <row r="76" spans="1:5" x14ac:dyDescent="0.25">
      <c r="B76" s="5" t="s">
        <v>33</v>
      </c>
    </row>
  </sheetData>
  <mergeCells count="6">
    <mergeCell ref="A71:E71"/>
    <mergeCell ref="A2:E2"/>
    <mergeCell ref="A29:E29"/>
    <mergeCell ref="A45:E45"/>
    <mergeCell ref="A38:E38"/>
    <mergeCell ref="B3:D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N75"/>
  <sheetViews>
    <sheetView topLeftCell="A76" zoomScaleNormal="100" workbookViewId="0"/>
  </sheetViews>
  <sheetFormatPr baseColWidth="10" defaultColWidth="11.42578125" defaultRowHeight="15" x14ac:dyDescent="0.25"/>
  <cols>
    <col min="1" max="1" width="11.42578125" style="29"/>
    <col min="2" max="2" width="26.5703125" style="29" customWidth="1"/>
    <col min="3" max="14" width="7.7109375" style="29" customWidth="1"/>
    <col min="15" max="16384" width="11.42578125" style="29"/>
  </cols>
  <sheetData>
    <row r="2" spans="2:14" ht="21" x14ac:dyDescent="0.35">
      <c r="B2" s="239" t="s">
        <v>420</v>
      </c>
      <c r="C2" s="239"/>
      <c r="D2" s="239"/>
      <c r="E2" s="239"/>
      <c r="F2" s="239"/>
    </row>
    <row r="12" spans="2:14" x14ac:dyDescent="0.25">
      <c r="B12" s="29" t="s">
        <v>130</v>
      </c>
      <c r="C12" s="77" t="s">
        <v>120</v>
      </c>
      <c r="D12" s="77" t="s">
        <v>121</v>
      </c>
      <c r="E12" s="77" t="s">
        <v>122</v>
      </c>
      <c r="F12" s="77" t="s">
        <v>123</v>
      </c>
      <c r="G12" s="77" t="s">
        <v>117</v>
      </c>
      <c r="H12" s="77" t="s">
        <v>118</v>
      </c>
      <c r="I12" s="77" t="s">
        <v>124</v>
      </c>
      <c r="J12" s="77" t="s">
        <v>119</v>
      </c>
      <c r="K12" s="77" t="s">
        <v>125</v>
      </c>
      <c r="L12" s="77" t="s">
        <v>126</v>
      </c>
      <c r="M12" s="77" t="s">
        <v>127</v>
      </c>
      <c r="N12" s="77" t="s">
        <v>128</v>
      </c>
    </row>
    <row r="13" spans="2:14" ht="29.25" customHeight="1" x14ac:dyDescent="0.25">
      <c r="B13" s="77" t="s">
        <v>287</v>
      </c>
      <c r="C13" s="7">
        <v>1</v>
      </c>
      <c r="D13" s="159">
        <v>1</v>
      </c>
      <c r="E13" s="159">
        <v>1</v>
      </c>
      <c r="F13" s="159">
        <v>1</v>
      </c>
      <c r="G13" s="159">
        <v>1</v>
      </c>
      <c r="H13" s="159">
        <v>1</v>
      </c>
      <c r="I13" s="159">
        <v>1</v>
      </c>
      <c r="J13" s="159">
        <v>1</v>
      </c>
      <c r="K13" s="159">
        <v>1</v>
      </c>
      <c r="L13" s="159">
        <v>1</v>
      </c>
      <c r="M13" s="159"/>
      <c r="N13" s="159"/>
    </row>
    <row r="14" spans="2:14" ht="30" x14ac:dyDescent="0.25">
      <c r="B14" s="77" t="s">
        <v>216</v>
      </c>
      <c r="C14" s="7">
        <v>10</v>
      </c>
      <c r="D14" s="159">
        <v>5</v>
      </c>
      <c r="E14" s="159">
        <v>5</v>
      </c>
      <c r="F14" s="159">
        <v>200</v>
      </c>
      <c r="G14" s="159">
        <v>150</v>
      </c>
      <c r="H14" s="159">
        <v>100</v>
      </c>
      <c r="I14" s="159">
        <v>10</v>
      </c>
      <c r="J14" s="159">
        <v>10</v>
      </c>
      <c r="K14" s="159">
        <v>5</v>
      </c>
      <c r="L14" s="159">
        <v>5</v>
      </c>
      <c r="M14" s="159"/>
      <c r="N14" s="159"/>
    </row>
    <row r="15" spans="2:14" x14ac:dyDescent="0.25">
      <c r="B15" s="48" t="s">
        <v>222</v>
      </c>
      <c r="C15" s="49">
        <f>C14</f>
        <v>10</v>
      </c>
      <c r="D15" s="49">
        <f>C15+D14</f>
        <v>15</v>
      </c>
      <c r="E15" s="49">
        <f t="shared" ref="E15:N15" si="0">D15+E14</f>
        <v>20</v>
      </c>
      <c r="F15" s="49">
        <f t="shared" si="0"/>
        <v>220</v>
      </c>
      <c r="G15" s="49">
        <f t="shared" si="0"/>
        <v>370</v>
      </c>
      <c r="H15" s="49">
        <f t="shared" si="0"/>
        <v>470</v>
      </c>
      <c r="I15" s="49">
        <f t="shared" si="0"/>
        <v>480</v>
      </c>
      <c r="J15" s="49">
        <f t="shared" si="0"/>
        <v>490</v>
      </c>
      <c r="K15" s="49">
        <f t="shared" si="0"/>
        <v>495</v>
      </c>
      <c r="L15" s="49">
        <f t="shared" si="0"/>
        <v>500</v>
      </c>
      <c r="M15" s="49">
        <f t="shared" si="0"/>
        <v>500</v>
      </c>
      <c r="N15" s="49">
        <f t="shared" si="0"/>
        <v>500</v>
      </c>
    </row>
    <row r="16" spans="2:14" ht="30" x14ac:dyDescent="0.25">
      <c r="B16" s="77" t="s">
        <v>227</v>
      </c>
      <c r="C16" s="7"/>
      <c r="D16" s="7"/>
      <c r="E16" s="7"/>
      <c r="F16" s="7"/>
      <c r="G16" s="7"/>
      <c r="H16" s="7"/>
      <c r="I16" s="7"/>
      <c r="J16" s="7"/>
      <c r="K16" s="7"/>
      <c r="L16" s="7"/>
      <c r="M16" s="7"/>
      <c r="N16" s="7"/>
    </row>
    <row r="17" spans="2:14" x14ac:dyDescent="0.25">
      <c r="B17" s="48" t="s">
        <v>223</v>
      </c>
      <c r="C17" s="49">
        <f>C16</f>
        <v>0</v>
      </c>
      <c r="D17" s="49">
        <f>C17+D16</f>
        <v>0</v>
      </c>
      <c r="E17" s="49">
        <f t="shared" ref="E17" si="1">D17+E16</f>
        <v>0</v>
      </c>
      <c r="F17" s="49">
        <f t="shared" ref="F17" si="2">E17+F16</f>
        <v>0</v>
      </c>
      <c r="G17" s="49">
        <f t="shared" ref="G17" si="3">F17+G16</f>
        <v>0</v>
      </c>
      <c r="H17" s="49">
        <f t="shared" ref="H17" si="4">G17+H16</f>
        <v>0</v>
      </c>
      <c r="I17" s="49">
        <f t="shared" ref="I17" si="5">H17+I16</f>
        <v>0</v>
      </c>
      <c r="J17" s="49">
        <f t="shared" ref="J17" si="6">I17+J16</f>
        <v>0</v>
      </c>
      <c r="K17" s="49">
        <f t="shared" ref="K17" si="7">J17+K16</f>
        <v>0</v>
      </c>
      <c r="L17" s="49">
        <f t="shared" ref="L17" si="8">K17+L16</f>
        <v>0</v>
      </c>
      <c r="M17" s="49">
        <f t="shared" ref="M17" si="9">L17+M16</f>
        <v>0</v>
      </c>
      <c r="N17" s="49">
        <f t="shared" ref="N17" si="10">M17+N16</f>
        <v>0</v>
      </c>
    </row>
    <row r="18" spans="2:14" ht="30" x14ac:dyDescent="0.25">
      <c r="B18" s="77" t="s">
        <v>226</v>
      </c>
      <c r="C18" s="7"/>
      <c r="D18" s="7"/>
      <c r="E18" s="7"/>
      <c r="F18" s="7"/>
      <c r="G18" s="7"/>
      <c r="H18" s="7"/>
      <c r="I18" s="7"/>
      <c r="J18" s="7"/>
      <c r="K18" s="7"/>
      <c r="L18" s="7"/>
      <c r="M18" s="7"/>
      <c r="N18" s="7"/>
    </row>
    <row r="19" spans="2:14" x14ac:dyDescent="0.25">
      <c r="B19" s="48" t="s">
        <v>224</v>
      </c>
      <c r="C19" s="49">
        <f>C18</f>
        <v>0</v>
      </c>
      <c r="D19" s="49">
        <f>C19+D18</f>
        <v>0</v>
      </c>
      <c r="E19" s="49">
        <f t="shared" ref="E19" si="11">D19+E18</f>
        <v>0</v>
      </c>
      <c r="F19" s="49">
        <f t="shared" ref="F19" si="12">E19+F18</f>
        <v>0</v>
      </c>
      <c r="G19" s="49">
        <f t="shared" ref="G19" si="13">F19+G18</f>
        <v>0</v>
      </c>
      <c r="H19" s="49">
        <f t="shared" ref="H19" si="14">G19+H18</f>
        <v>0</v>
      </c>
      <c r="I19" s="49">
        <f t="shared" ref="I19" si="15">H19+I18</f>
        <v>0</v>
      </c>
      <c r="J19" s="49">
        <f t="shared" ref="J19" si="16">I19+J18</f>
        <v>0</v>
      </c>
      <c r="K19" s="49">
        <f t="shared" ref="K19" si="17">J19+K18</f>
        <v>0</v>
      </c>
      <c r="L19" s="49">
        <f t="shared" ref="L19" si="18">K19+L18</f>
        <v>0</v>
      </c>
      <c r="M19" s="49">
        <f t="shared" ref="M19" si="19">L19+M18</f>
        <v>0</v>
      </c>
      <c r="N19" s="49">
        <f t="shared" ref="N19" si="20">M19+N18</f>
        <v>0</v>
      </c>
    </row>
    <row r="20" spans="2:14" ht="45" x14ac:dyDescent="0.25">
      <c r="B20" s="77" t="s">
        <v>221</v>
      </c>
      <c r="C20" s="7"/>
      <c r="D20" s="7"/>
      <c r="E20" s="7"/>
      <c r="F20" s="7"/>
      <c r="G20" s="7"/>
      <c r="H20" s="7"/>
      <c r="I20" s="7"/>
      <c r="J20" s="7"/>
      <c r="K20" s="7"/>
      <c r="L20" s="7"/>
      <c r="M20" s="7"/>
      <c r="N20" s="7"/>
    </row>
    <row r="21" spans="2:14" x14ac:dyDescent="0.25">
      <c r="B21" s="48" t="s">
        <v>225</v>
      </c>
      <c r="C21" s="49">
        <f>C20</f>
        <v>0</v>
      </c>
      <c r="D21" s="49">
        <f>C21+D20</f>
        <v>0</v>
      </c>
      <c r="E21" s="49">
        <f t="shared" ref="E21" si="21">D21+E20</f>
        <v>0</v>
      </c>
      <c r="F21" s="49">
        <f t="shared" ref="F21" si="22">E21+F20</f>
        <v>0</v>
      </c>
      <c r="G21" s="49">
        <f t="shared" ref="G21" si="23">F21+G20</f>
        <v>0</v>
      </c>
      <c r="H21" s="49">
        <f t="shared" ref="H21" si="24">G21+H20</f>
        <v>0</v>
      </c>
      <c r="I21" s="49">
        <f t="shared" ref="I21" si="25">H21+I20</f>
        <v>0</v>
      </c>
      <c r="J21" s="49">
        <f t="shared" ref="J21" si="26">I21+J20</f>
        <v>0</v>
      </c>
      <c r="K21" s="49">
        <f t="shared" ref="K21" si="27">J21+K20</f>
        <v>0</v>
      </c>
      <c r="L21" s="49">
        <f t="shared" ref="L21" si="28">K21+L20</f>
        <v>0</v>
      </c>
      <c r="M21" s="49">
        <f t="shared" ref="M21" si="29">L21+M20</f>
        <v>0</v>
      </c>
      <c r="N21" s="49">
        <f t="shared" ref="N21" si="30">M21+N20</f>
        <v>0</v>
      </c>
    </row>
    <row r="22" spans="2:14" x14ac:dyDescent="0.25">
      <c r="C22" s="255" t="s">
        <v>129</v>
      </c>
      <c r="D22" s="255"/>
      <c r="E22" s="255"/>
      <c r="F22" s="255"/>
      <c r="G22" s="255"/>
      <c r="H22" s="255"/>
      <c r="I22" s="255"/>
      <c r="J22" s="255"/>
      <c r="K22" s="255"/>
      <c r="L22" s="255">
        <f>N15+N17+N19+N21</f>
        <v>500</v>
      </c>
      <c r="M22" s="255"/>
      <c r="N22" s="255"/>
    </row>
    <row r="23" spans="2:14" x14ac:dyDescent="0.25">
      <c r="C23" s="255" t="s">
        <v>133</v>
      </c>
      <c r="D23" s="255"/>
      <c r="E23" s="255"/>
      <c r="F23" s="255"/>
      <c r="G23" s="255"/>
      <c r="H23" s="255"/>
      <c r="I23" s="255"/>
      <c r="J23" s="255"/>
      <c r="K23" s="255"/>
      <c r="L23" s="256">
        <f>L22/(potentiel!$C$20+potentiel!$D$20)</f>
        <v>0.7407407407407407</v>
      </c>
      <c r="M23" s="256"/>
      <c r="N23" s="256"/>
    </row>
    <row r="25" spans="2:14" x14ac:dyDescent="0.25">
      <c r="B25" s="29" t="s">
        <v>131</v>
      </c>
      <c r="C25" s="77" t="s">
        <v>120</v>
      </c>
      <c r="D25" s="77" t="s">
        <v>121</v>
      </c>
      <c r="E25" s="77" t="s">
        <v>122</v>
      </c>
      <c r="F25" s="77" t="s">
        <v>123</v>
      </c>
      <c r="G25" s="77" t="s">
        <v>117</v>
      </c>
      <c r="H25" s="77" t="s">
        <v>118</v>
      </c>
      <c r="I25" s="77" t="s">
        <v>124</v>
      </c>
      <c r="J25" s="77" t="s">
        <v>119</v>
      </c>
      <c r="K25" s="77" t="s">
        <v>125</v>
      </c>
      <c r="L25" s="77" t="s">
        <v>126</v>
      </c>
      <c r="M25" s="77" t="s">
        <v>127</v>
      </c>
      <c r="N25" s="77" t="s">
        <v>128</v>
      </c>
    </row>
    <row r="26" spans="2:14" x14ac:dyDescent="0.25">
      <c r="B26" s="69" t="s">
        <v>136</v>
      </c>
      <c r="C26" s="7"/>
      <c r="D26" s="7"/>
      <c r="E26" s="7"/>
      <c r="F26" s="7"/>
      <c r="G26" s="7"/>
      <c r="H26" s="7"/>
      <c r="I26" s="7"/>
      <c r="J26" s="7"/>
      <c r="K26" s="7"/>
      <c r="L26" s="7"/>
      <c r="M26" s="7"/>
      <c r="N26" s="7"/>
    </row>
    <row r="27" spans="2:14" ht="30" x14ac:dyDescent="0.25">
      <c r="B27" s="77" t="s">
        <v>216</v>
      </c>
      <c r="C27" s="7"/>
      <c r="D27" s="7"/>
      <c r="E27" s="7"/>
      <c r="F27" s="7"/>
      <c r="G27" s="7"/>
      <c r="H27" s="7"/>
      <c r="I27" s="7"/>
      <c r="J27" s="7"/>
      <c r="K27" s="7"/>
      <c r="L27" s="7"/>
      <c r="M27" s="7"/>
      <c r="N27" s="7"/>
    </row>
    <row r="28" spans="2:14" x14ac:dyDescent="0.25">
      <c r="B28" s="48" t="s">
        <v>222</v>
      </c>
      <c r="C28" s="49">
        <f>N15+C27</f>
        <v>500</v>
      </c>
      <c r="D28" s="49">
        <f>C28+D27</f>
        <v>500</v>
      </c>
      <c r="E28" s="49">
        <f t="shared" ref="E28" si="31">D28+E27</f>
        <v>500</v>
      </c>
      <c r="F28" s="49">
        <f t="shared" ref="F28" si="32">E28+F27</f>
        <v>500</v>
      </c>
      <c r="G28" s="49">
        <f t="shared" ref="G28" si="33">F28+G27</f>
        <v>500</v>
      </c>
      <c r="H28" s="49">
        <f t="shared" ref="H28" si="34">G28+H27</f>
        <v>500</v>
      </c>
      <c r="I28" s="49">
        <f t="shared" ref="I28" si="35">H28+I27</f>
        <v>500</v>
      </c>
      <c r="J28" s="49">
        <f t="shared" ref="J28" si="36">I28+J27</f>
        <v>500</v>
      </c>
      <c r="K28" s="49">
        <f t="shared" ref="K28" si="37">J28+K27</f>
        <v>500</v>
      </c>
      <c r="L28" s="49">
        <f t="shared" ref="L28" si="38">K28+L27</f>
        <v>500</v>
      </c>
      <c r="M28" s="49">
        <f t="shared" ref="M28" si="39">L28+M27</f>
        <v>500</v>
      </c>
      <c r="N28" s="49">
        <f t="shared" ref="N28" si="40">M28+N27</f>
        <v>500</v>
      </c>
    </row>
    <row r="29" spans="2:14" ht="30" x14ac:dyDescent="0.25">
      <c r="B29" s="77" t="s">
        <v>227</v>
      </c>
      <c r="C29" s="7"/>
      <c r="D29" s="7"/>
      <c r="E29" s="7"/>
      <c r="F29" s="7"/>
      <c r="G29" s="7"/>
      <c r="H29" s="7"/>
      <c r="I29" s="7"/>
      <c r="J29" s="7"/>
      <c r="K29" s="7"/>
      <c r="L29" s="7"/>
      <c r="M29" s="7"/>
      <c r="N29" s="7"/>
    </row>
    <row r="30" spans="2:14" x14ac:dyDescent="0.25">
      <c r="B30" s="48" t="s">
        <v>223</v>
      </c>
      <c r="C30" s="49">
        <f>N17+C29</f>
        <v>0</v>
      </c>
      <c r="D30" s="49">
        <f>C30+D29</f>
        <v>0</v>
      </c>
      <c r="E30" s="49">
        <f t="shared" ref="E30" si="41">D30+E29</f>
        <v>0</v>
      </c>
      <c r="F30" s="49">
        <f t="shared" ref="F30" si="42">E30+F29</f>
        <v>0</v>
      </c>
      <c r="G30" s="49">
        <f t="shared" ref="G30" si="43">F30+G29</f>
        <v>0</v>
      </c>
      <c r="H30" s="49">
        <f t="shared" ref="H30" si="44">G30+H29</f>
        <v>0</v>
      </c>
      <c r="I30" s="49">
        <f t="shared" ref="I30" si="45">H30+I29</f>
        <v>0</v>
      </c>
      <c r="J30" s="49">
        <f t="shared" ref="J30" si="46">I30+J29</f>
        <v>0</v>
      </c>
      <c r="K30" s="49">
        <f t="shared" ref="K30" si="47">J30+K29</f>
        <v>0</v>
      </c>
      <c r="L30" s="49">
        <f t="shared" ref="L30" si="48">K30+L29</f>
        <v>0</v>
      </c>
      <c r="M30" s="49">
        <f t="shared" ref="M30" si="49">L30+M29</f>
        <v>0</v>
      </c>
      <c r="N30" s="49">
        <f t="shared" ref="N30" si="50">M30+N29</f>
        <v>0</v>
      </c>
    </row>
    <row r="31" spans="2:14" ht="30" x14ac:dyDescent="0.25">
      <c r="B31" s="77" t="s">
        <v>226</v>
      </c>
      <c r="C31" s="7"/>
      <c r="D31" s="7"/>
      <c r="E31" s="7"/>
      <c r="F31" s="7"/>
      <c r="G31" s="7"/>
      <c r="H31" s="7"/>
      <c r="I31" s="7"/>
      <c r="J31" s="7"/>
      <c r="K31" s="7"/>
      <c r="L31" s="7"/>
      <c r="M31" s="7"/>
      <c r="N31" s="7"/>
    </row>
    <row r="32" spans="2:14" x14ac:dyDescent="0.25">
      <c r="B32" s="48" t="s">
        <v>224</v>
      </c>
      <c r="C32" s="49">
        <f>N19+C31</f>
        <v>0</v>
      </c>
      <c r="D32" s="49">
        <f>C32+D31</f>
        <v>0</v>
      </c>
      <c r="E32" s="49">
        <f t="shared" ref="E32" si="51">D32+E31</f>
        <v>0</v>
      </c>
      <c r="F32" s="49">
        <f t="shared" ref="F32" si="52">E32+F31</f>
        <v>0</v>
      </c>
      <c r="G32" s="49">
        <f t="shared" ref="G32" si="53">F32+G31</f>
        <v>0</v>
      </c>
      <c r="H32" s="49">
        <f t="shared" ref="H32" si="54">G32+H31</f>
        <v>0</v>
      </c>
      <c r="I32" s="49">
        <f t="shared" ref="I32" si="55">H32+I31</f>
        <v>0</v>
      </c>
      <c r="J32" s="49">
        <f t="shared" ref="J32" si="56">I32+J31</f>
        <v>0</v>
      </c>
      <c r="K32" s="49">
        <f t="shared" ref="K32" si="57">J32+K31</f>
        <v>0</v>
      </c>
      <c r="L32" s="49">
        <f t="shared" ref="L32" si="58">K32+L31</f>
        <v>0</v>
      </c>
      <c r="M32" s="49">
        <f t="shared" ref="M32" si="59">L32+M31</f>
        <v>0</v>
      </c>
      <c r="N32" s="49">
        <f t="shared" ref="N32" si="60">M32+N31</f>
        <v>0</v>
      </c>
    </row>
    <row r="33" spans="2:14" ht="45" x14ac:dyDescent="0.25">
      <c r="B33" s="77" t="s">
        <v>221</v>
      </c>
      <c r="C33" s="7"/>
      <c r="D33" s="7"/>
      <c r="E33" s="7"/>
      <c r="F33" s="7"/>
      <c r="G33" s="7"/>
      <c r="H33" s="7"/>
      <c r="I33" s="7"/>
      <c r="J33" s="7"/>
      <c r="K33" s="7"/>
      <c r="L33" s="7"/>
      <c r="M33" s="7"/>
      <c r="N33" s="7"/>
    </row>
    <row r="34" spans="2:14" x14ac:dyDescent="0.25">
      <c r="B34" s="48" t="s">
        <v>225</v>
      </c>
      <c r="C34" s="49">
        <f>N21+C33</f>
        <v>0</v>
      </c>
      <c r="D34" s="49">
        <f>C34+D33</f>
        <v>0</v>
      </c>
      <c r="E34" s="49">
        <f t="shared" ref="E34" si="61">D34+E33</f>
        <v>0</v>
      </c>
      <c r="F34" s="49">
        <f t="shared" ref="F34" si="62">E34+F33</f>
        <v>0</v>
      </c>
      <c r="G34" s="49">
        <f t="shared" ref="G34" si="63">F34+G33</f>
        <v>0</v>
      </c>
      <c r="H34" s="49">
        <f t="shared" ref="H34" si="64">G34+H33</f>
        <v>0</v>
      </c>
      <c r="I34" s="49">
        <f t="shared" ref="I34" si="65">H34+I33</f>
        <v>0</v>
      </c>
      <c r="J34" s="49">
        <f t="shared" ref="J34" si="66">I34+J33</f>
        <v>0</v>
      </c>
      <c r="K34" s="49">
        <f t="shared" ref="K34" si="67">J34+K33</f>
        <v>0</v>
      </c>
      <c r="L34" s="49">
        <f t="shared" ref="L34" si="68">K34+L33</f>
        <v>0</v>
      </c>
      <c r="M34" s="49">
        <f t="shared" ref="M34" si="69">L34+M33</f>
        <v>0</v>
      </c>
      <c r="N34" s="49">
        <f t="shared" ref="N34" si="70">M34+N33</f>
        <v>0</v>
      </c>
    </row>
    <row r="35" spans="2:14" x14ac:dyDescent="0.25">
      <c r="C35" s="255" t="s">
        <v>129</v>
      </c>
      <c r="D35" s="255"/>
      <c r="E35" s="255"/>
      <c r="F35" s="255"/>
      <c r="G35" s="255"/>
      <c r="H35" s="255"/>
      <c r="I35" s="255"/>
      <c r="J35" s="255"/>
      <c r="K35" s="255"/>
      <c r="L35" s="255">
        <f>N28+N30+N32+N34</f>
        <v>500</v>
      </c>
      <c r="M35" s="255"/>
      <c r="N35" s="255"/>
    </row>
    <row r="36" spans="2:14" x14ac:dyDescent="0.25">
      <c r="C36" s="255" t="s">
        <v>133</v>
      </c>
      <c r="D36" s="255"/>
      <c r="E36" s="255"/>
      <c r="F36" s="255"/>
      <c r="G36" s="255"/>
      <c r="H36" s="255"/>
      <c r="I36" s="255"/>
      <c r="J36" s="255"/>
      <c r="K36" s="255"/>
      <c r="L36" s="256">
        <f>L35/(potentiel!$C$20+potentiel!$D$20)</f>
        <v>0.7407407407407407</v>
      </c>
      <c r="M36" s="256"/>
      <c r="N36" s="256"/>
    </row>
    <row r="38" spans="2:14" x14ac:dyDescent="0.25">
      <c r="B38" s="29" t="s">
        <v>132</v>
      </c>
      <c r="C38" s="77" t="s">
        <v>120</v>
      </c>
      <c r="D38" s="77" t="s">
        <v>121</v>
      </c>
      <c r="E38" s="77" t="s">
        <v>122</v>
      </c>
      <c r="F38" s="77" t="s">
        <v>123</v>
      </c>
      <c r="G38" s="77" t="s">
        <v>117</v>
      </c>
      <c r="H38" s="77" t="s">
        <v>118</v>
      </c>
      <c r="I38" s="77" t="s">
        <v>124</v>
      </c>
      <c r="J38" s="77" t="s">
        <v>119</v>
      </c>
      <c r="K38" s="77" t="s">
        <v>125</v>
      </c>
      <c r="L38" s="77" t="s">
        <v>126</v>
      </c>
      <c r="M38" s="77" t="s">
        <v>127</v>
      </c>
      <c r="N38" s="77" t="s">
        <v>128</v>
      </c>
    </row>
    <row r="39" spans="2:14" x14ac:dyDescent="0.25">
      <c r="B39" s="69" t="s">
        <v>136</v>
      </c>
      <c r="C39" s="7"/>
      <c r="D39" s="7"/>
      <c r="E39" s="7"/>
      <c r="F39" s="7"/>
      <c r="G39" s="7"/>
      <c r="H39" s="7"/>
      <c r="I39" s="7"/>
      <c r="J39" s="7"/>
      <c r="K39" s="7"/>
      <c r="L39" s="7"/>
      <c r="M39" s="7"/>
      <c r="N39" s="7"/>
    </row>
    <row r="40" spans="2:14" ht="30" x14ac:dyDescent="0.25">
      <c r="B40" s="77" t="s">
        <v>337</v>
      </c>
      <c r="C40" s="7"/>
      <c r="D40" s="7"/>
      <c r="E40" s="7"/>
      <c r="F40" s="7"/>
      <c r="G40" s="7"/>
      <c r="H40" s="7"/>
      <c r="I40" s="7"/>
      <c r="J40" s="7"/>
      <c r="K40" s="7"/>
      <c r="L40" s="7"/>
      <c r="M40" s="7"/>
      <c r="N40" s="7"/>
    </row>
    <row r="41" spans="2:14" x14ac:dyDescent="0.25">
      <c r="B41" s="48" t="s">
        <v>222</v>
      </c>
      <c r="C41" s="49">
        <f>N28+C40</f>
        <v>500</v>
      </c>
      <c r="D41" s="49">
        <f>C41+D40</f>
        <v>500</v>
      </c>
      <c r="E41" s="49">
        <f t="shared" ref="E41" si="71">D41+E40</f>
        <v>500</v>
      </c>
      <c r="F41" s="49">
        <f t="shared" ref="F41" si="72">E41+F40</f>
        <v>500</v>
      </c>
      <c r="G41" s="49">
        <f t="shared" ref="G41" si="73">F41+G40</f>
        <v>500</v>
      </c>
      <c r="H41" s="49">
        <f t="shared" ref="H41" si="74">G41+H40</f>
        <v>500</v>
      </c>
      <c r="I41" s="49">
        <f t="shared" ref="I41" si="75">H41+I40</f>
        <v>500</v>
      </c>
      <c r="J41" s="49">
        <f t="shared" ref="J41" si="76">I41+J40</f>
        <v>500</v>
      </c>
      <c r="K41" s="49">
        <f t="shared" ref="K41" si="77">J41+K40</f>
        <v>500</v>
      </c>
      <c r="L41" s="49">
        <f t="shared" ref="L41" si="78">K41+L40</f>
        <v>500</v>
      </c>
      <c r="M41" s="49">
        <f t="shared" ref="M41" si="79">L41+M40</f>
        <v>500</v>
      </c>
      <c r="N41" s="49">
        <f t="shared" ref="N41" si="80">M41+N40</f>
        <v>500</v>
      </c>
    </row>
    <row r="42" spans="2:14" ht="45" x14ac:dyDescent="0.25">
      <c r="B42" s="77" t="s">
        <v>338</v>
      </c>
      <c r="C42" s="7"/>
      <c r="D42" s="7"/>
      <c r="E42" s="7"/>
      <c r="F42" s="7"/>
      <c r="G42" s="7"/>
      <c r="H42" s="7"/>
      <c r="I42" s="7"/>
      <c r="J42" s="7"/>
      <c r="K42" s="7"/>
      <c r="L42" s="7"/>
      <c r="M42" s="7"/>
      <c r="N42" s="7"/>
    </row>
    <row r="43" spans="2:14" x14ac:dyDescent="0.25">
      <c r="B43" s="48" t="s">
        <v>223</v>
      </c>
      <c r="C43" s="49">
        <f>N30+C42</f>
        <v>0</v>
      </c>
      <c r="D43" s="49">
        <f>C43+D42</f>
        <v>0</v>
      </c>
      <c r="E43" s="49">
        <f t="shared" ref="E43" si="81">D43+E42</f>
        <v>0</v>
      </c>
      <c r="F43" s="49">
        <f t="shared" ref="F43" si="82">E43+F42</f>
        <v>0</v>
      </c>
      <c r="G43" s="49">
        <f t="shared" ref="G43" si="83">F43+G42</f>
        <v>0</v>
      </c>
      <c r="H43" s="49">
        <f t="shared" ref="H43" si="84">G43+H42</f>
        <v>0</v>
      </c>
      <c r="I43" s="49">
        <f t="shared" ref="I43" si="85">H43+I42</f>
        <v>0</v>
      </c>
      <c r="J43" s="49">
        <f t="shared" ref="J43" si="86">I43+J42</f>
        <v>0</v>
      </c>
      <c r="K43" s="49">
        <f t="shared" ref="K43" si="87">J43+K42</f>
        <v>0</v>
      </c>
      <c r="L43" s="49">
        <f t="shared" ref="L43" si="88">K43+L42</f>
        <v>0</v>
      </c>
      <c r="M43" s="49">
        <f t="shared" ref="M43" si="89">L43+M42</f>
        <v>0</v>
      </c>
      <c r="N43" s="49">
        <f t="shared" ref="N43" si="90">M43+N42</f>
        <v>0</v>
      </c>
    </row>
    <row r="44" spans="2:14" ht="45" x14ac:dyDescent="0.25">
      <c r="B44" s="77" t="s">
        <v>339</v>
      </c>
      <c r="C44" s="7"/>
      <c r="D44" s="7"/>
      <c r="E44" s="7"/>
      <c r="F44" s="7"/>
      <c r="G44" s="7"/>
      <c r="H44" s="7"/>
      <c r="I44" s="7"/>
      <c r="J44" s="7"/>
      <c r="K44" s="7"/>
      <c r="L44" s="7"/>
      <c r="M44" s="7"/>
      <c r="N44" s="7"/>
    </row>
    <row r="45" spans="2:14" x14ac:dyDescent="0.25">
      <c r="B45" s="48" t="s">
        <v>224</v>
      </c>
      <c r="C45" s="49">
        <f>N32+C44</f>
        <v>0</v>
      </c>
      <c r="D45" s="49">
        <f>C45+D44</f>
        <v>0</v>
      </c>
      <c r="E45" s="49">
        <f t="shared" ref="E45" si="91">D45+E44</f>
        <v>0</v>
      </c>
      <c r="F45" s="49">
        <f t="shared" ref="F45" si="92">E45+F44</f>
        <v>0</v>
      </c>
      <c r="G45" s="49">
        <f t="shared" ref="G45" si="93">F45+G44</f>
        <v>0</v>
      </c>
      <c r="H45" s="49">
        <f t="shared" ref="H45" si="94">G45+H44</f>
        <v>0</v>
      </c>
      <c r="I45" s="49">
        <f t="shared" ref="I45" si="95">H45+I44</f>
        <v>0</v>
      </c>
      <c r="J45" s="49">
        <f t="shared" ref="J45" si="96">I45+J44</f>
        <v>0</v>
      </c>
      <c r="K45" s="49">
        <f t="shared" ref="K45" si="97">J45+K44</f>
        <v>0</v>
      </c>
      <c r="L45" s="49">
        <f t="shared" ref="L45" si="98">K45+L44</f>
        <v>0</v>
      </c>
      <c r="M45" s="49">
        <f t="shared" ref="M45" si="99">L45+M44</f>
        <v>0</v>
      </c>
      <c r="N45" s="49">
        <f t="shared" ref="N45" si="100">M45+N44</f>
        <v>0</v>
      </c>
    </row>
    <row r="46" spans="2:14" ht="45" x14ac:dyDescent="0.25">
      <c r="B46" s="77" t="s">
        <v>340</v>
      </c>
      <c r="C46" s="7"/>
      <c r="D46" s="7"/>
      <c r="E46" s="7"/>
      <c r="F46" s="7"/>
      <c r="G46" s="7"/>
      <c r="H46" s="7"/>
      <c r="I46" s="7"/>
      <c r="J46" s="7"/>
      <c r="K46" s="7"/>
      <c r="L46" s="7"/>
      <c r="M46" s="7"/>
      <c r="N46" s="7"/>
    </row>
    <row r="47" spans="2:14" x14ac:dyDescent="0.25">
      <c r="B47" s="48" t="s">
        <v>225</v>
      </c>
      <c r="C47" s="49">
        <f>N34+C46</f>
        <v>0</v>
      </c>
      <c r="D47" s="49">
        <f>C47+D46</f>
        <v>0</v>
      </c>
      <c r="E47" s="49">
        <f t="shared" ref="E47" si="101">D47+E46</f>
        <v>0</v>
      </c>
      <c r="F47" s="49">
        <f t="shared" ref="F47" si="102">E47+F46</f>
        <v>0</v>
      </c>
      <c r="G47" s="49">
        <f t="shared" ref="G47" si="103">F47+G46</f>
        <v>0</v>
      </c>
      <c r="H47" s="49">
        <f t="shared" ref="H47" si="104">G47+H46</f>
        <v>0</v>
      </c>
      <c r="I47" s="49">
        <f t="shared" ref="I47" si="105">H47+I46</f>
        <v>0</v>
      </c>
      <c r="J47" s="49">
        <f t="shared" ref="J47" si="106">I47+J46</f>
        <v>0</v>
      </c>
      <c r="K47" s="49">
        <f t="shared" ref="K47" si="107">J47+K46</f>
        <v>0</v>
      </c>
      <c r="L47" s="49">
        <f t="shared" ref="L47" si="108">K47+L46</f>
        <v>0</v>
      </c>
      <c r="M47" s="49">
        <f t="shared" ref="M47" si="109">L47+M46</f>
        <v>0</v>
      </c>
      <c r="N47" s="49">
        <f t="shared" ref="N47" si="110">M47+N46</f>
        <v>0</v>
      </c>
    </row>
    <row r="48" spans="2:14" x14ac:dyDescent="0.25">
      <c r="C48" s="255" t="s">
        <v>129</v>
      </c>
      <c r="D48" s="255"/>
      <c r="E48" s="255"/>
      <c r="F48" s="255"/>
      <c r="G48" s="255"/>
      <c r="H48" s="255"/>
      <c r="I48" s="255"/>
      <c r="J48" s="255"/>
      <c r="K48" s="255"/>
      <c r="L48" s="255">
        <f>N41+N43+N45+N47</f>
        <v>500</v>
      </c>
      <c r="M48" s="255"/>
      <c r="N48" s="255"/>
    </row>
    <row r="49" spans="2:14" x14ac:dyDescent="0.25">
      <c r="C49" s="255" t="s">
        <v>133</v>
      </c>
      <c r="D49" s="255"/>
      <c r="E49" s="255"/>
      <c r="F49" s="255"/>
      <c r="G49" s="255"/>
      <c r="H49" s="255"/>
      <c r="I49" s="255"/>
      <c r="J49" s="255"/>
      <c r="K49" s="255"/>
      <c r="L49" s="256">
        <f>L48/(potentiel!$C$20+potentiel!$D$20)</f>
        <v>0.7407407407407407</v>
      </c>
      <c r="M49" s="256"/>
      <c r="N49" s="256"/>
    </row>
    <row r="51" spans="2:14" x14ac:dyDescent="0.25">
      <c r="B51" s="29" t="s">
        <v>134</v>
      </c>
      <c r="C51" s="77" t="s">
        <v>120</v>
      </c>
      <c r="D51" s="77" t="s">
        <v>121</v>
      </c>
      <c r="E51" s="77" t="s">
        <v>122</v>
      </c>
      <c r="F51" s="77" t="s">
        <v>123</v>
      </c>
      <c r="G51" s="77" t="s">
        <v>117</v>
      </c>
      <c r="H51" s="77" t="s">
        <v>118</v>
      </c>
      <c r="I51" s="77" t="s">
        <v>124</v>
      </c>
      <c r="J51" s="77" t="s">
        <v>119</v>
      </c>
      <c r="K51" s="77" t="s">
        <v>125</v>
      </c>
      <c r="L51" s="77" t="s">
        <v>126</v>
      </c>
      <c r="M51" s="77" t="s">
        <v>127</v>
      </c>
      <c r="N51" s="77" t="s">
        <v>128</v>
      </c>
    </row>
    <row r="52" spans="2:14" x14ac:dyDescent="0.25">
      <c r="B52" s="69" t="s">
        <v>136</v>
      </c>
      <c r="C52" s="7"/>
      <c r="D52" s="7"/>
      <c r="E52" s="7"/>
      <c r="F52" s="7"/>
      <c r="G52" s="7"/>
      <c r="H52" s="7"/>
      <c r="I52" s="7"/>
      <c r="J52" s="7"/>
      <c r="K52" s="7"/>
      <c r="L52" s="7"/>
      <c r="M52" s="7"/>
      <c r="N52" s="7"/>
    </row>
    <row r="53" spans="2:14" ht="30" x14ac:dyDescent="0.25">
      <c r="B53" s="77" t="s">
        <v>216</v>
      </c>
      <c r="C53" s="7"/>
      <c r="D53" s="7"/>
      <c r="E53" s="7"/>
      <c r="F53" s="7"/>
      <c r="G53" s="7"/>
      <c r="H53" s="7"/>
      <c r="I53" s="7"/>
      <c r="J53" s="7"/>
      <c r="K53" s="7"/>
      <c r="L53" s="7"/>
      <c r="M53" s="7"/>
      <c r="N53" s="7"/>
    </row>
    <row r="54" spans="2:14" x14ac:dyDescent="0.25">
      <c r="B54" s="48" t="s">
        <v>222</v>
      </c>
      <c r="C54" s="49">
        <f>N41+C53</f>
        <v>500</v>
      </c>
      <c r="D54" s="49">
        <f>C54+D53</f>
        <v>500</v>
      </c>
      <c r="E54" s="49">
        <f t="shared" ref="E54" si="111">D54+E53</f>
        <v>500</v>
      </c>
      <c r="F54" s="49">
        <f t="shared" ref="F54" si="112">E54+F53</f>
        <v>500</v>
      </c>
      <c r="G54" s="49">
        <f t="shared" ref="G54" si="113">F54+G53</f>
        <v>500</v>
      </c>
      <c r="H54" s="49">
        <f t="shared" ref="H54" si="114">G54+H53</f>
        <v>500</v>
      </c>
      <c r="I54" s="49">
        <f t="shared" ref="I54" si="115">H54+I53</f>
        <v>500</v>
      </c>
      <c r="J54" s="49">
        <f t="shared" ref="J54" si="116">I54+J53</f>
        <v>500</v>
      </c>
      <c r="K54" s="49">
        <f t="shared" ref="K54" si="117">J54+K53</f>
        <v>500</v>
      </c>
      <c r="L54" s="49">
        <f t="shared" ref="L54" si="118">K54+L53</f>
        <v>500</v>
      </c>
      <c r="M54" s="49">
        <f t="shared" ref="M54" si="119">L54+M53</f>
        <v>500</v>
      </c>
      <c r="N54" s="49">
        <f t="shared" ref="N54" si="120">M54+N53</f>
        <v>500</v>
      </c>
    </row>
    <row r="55" spans="2:14" ht="30" x14ac:dyDescent="0.25">
      <c r="B55" s="77" t="s">
        <v>227</v>
      </c>
      <c r="C55" s="7"/>
      <c r="D55" s="7"/>
      <c r="E55" s="7"/>
      <c r="F55" s="7"/>
      <c r="G55" s="7"/>
      <c r="H55" s="7"/>
      <c r="I55" s="7"/>
      <c r="J55" s="7"/>
      <c r="K55" s="7"/>
      <c r="L55" s="7"/>
      <c r="M55" s="7"/>
      <c r="N55" s="7"/>
    </row>
    <row r="56" spans="2:14" x14ac:dyDescent="0.25">
      <c r="B56" s="48" t="s">
        <v>223</v>
      </c>
      <c r="C56" s="49">
        <f>N43+C55</f>
        <v>0</v>
      </c>
      <c r="D56" s="49">
        <f>C56+D55</f>
        <v>0</v>
      </c>
      <c r="E56" s="49">
        <f t="shared" ref="E56" si="121">D56+E55</f>
        <v>0</v>
      </c>
      <c r="F56" s="49">
        <f t="shared" ref="F56" si="122">E56+F55</f>
        <v>0</v>
      </c>
      <c r="G56" s="49">
        <f t="shared" ref="G56" si="123">F56+G55</f>
        <v>0</v>
      </c>
      <c r="H56" s="49">
        <f t="shared" ref="H56" si="124">G56+H55</f>
        <v>0</v>
      </c>
      <c r="I56" s="49">
        <f t="shared" ref="I56" si="125">H56+I55</f>
        <v>0</v>
      </c>
      <c r="J56" s="49">
        <f t="shared" ref="J56" si="126">I56+J55</f>
        <v>0</v>
      </c>
      <c r="K56" s="49">
        <f t="shared" ref="K56" si="127">J56+K55</f>
        <v>0</v>
      </c>
      <c r="L56" s="49">
        <f t="shared" ref="L56" si="128">K56+L55</f>
        <v>0</v>
      </c>
      <c r="M56" s="49">
        <f t="shared" ref="M56" si="129">L56+M55</f>
        <v>0</v>
      </c>
      <c r="N56" s="49">
        <f t="shared" ref="N56" si="130">M56+N55</f>
        <v>0</v>
      </c>
    </row>
    <row r="57" spans="2:14" ht="30" x14ac:dyDescent="0.25">
      <c r="B57" s="77" t="s">
        <v>226</v>
      </c>
      <c r="C57" s="7"/>
      <c r="D57" s="7"/>
      <c r="E57" s="7"/>
      <c r="F57" s="7"/>
      <c r="G57" s="7"/>
      <c r="H57" s="7"/>
      <c r="I57" s="7"/>
      <c r="J57" s="7"/>
      <c r="K57" s="7"/>
      <c r="L57" s="7"/>
      <c r="M57" s="7"/>
      <c r="N57" s="7"/>
    </row>
    <row r="58" spans="2:14" x14ac:dyDescent="0.25">
      <c r="B58" s="48" t="s">
        <v>224</v>
      </c>
      <c r="C58" s="49">
        <f>N45+C57</f>
        <v>0</v>
      </c>
      <c r="D58" s="49">
        <f>C58+D57</f>
        <v>0</v>
      </c>
      <c r="E58" s="49">
        <f t="shared" ref="E58" si="131">D58+E57</f>
        <v>0</v>
      </c>
      <c r="F58" s="49">
        <f t="shared" ref="F58" si="132">E58+F57</f>
        <v>0</v>
      </c>
      <c r="G58" s="49">
        <f t="shared" ref="G58" si="133">F58+G57</f>
        <v>0</v>
      </c>
      <c r="H58" s="49">
        <f t="shared" ref="H58" si="134">G58+H57</f>
        <v>0</v>
      </c>
      <c r="I58" s="49">
        <f t="shared" ref="I58" si="135">H58+I57</f>
        <v>0</v>
      </c>
      <c r="J58" s="49">
        <f t="shared" ref="J58" si="136">I58+J57</f>
        <v>0</v>
      </c>
      <c r="K58" s="49">
        <f t="shared" ref="K58" si="137">J58+K57</f>
        <v>0</v>
      </c>
      <c r="L58" s="49">
        <f t="shared" ref="L58" si="138">K58+L57</f>
        <v>0</v>
      </c>
      <c r="M58" s="49">
        <f t="shared" ref="M58" si="139">L58+M57</f>
        <v>0</v>
      </c>
      <c r="N58" s="49">
        <f t="shared" ref="N58" si="140">M58+N57</f>
        <v>0</v>
      </c>
    </row>
    <row r="59" spans="2:14" ht="45" x14ac:dyDescent="0.25">
      <c r="B59" s="77" t="s">
        <v>221</v>
      </c>
      <c r="C59" s="7"/>
      <c r="D59" s="7"/>
      <c r="E59" s="7"/>
      <c r="F59" s="7"/>
      <c r="G59" s="7"/>
      <c r="H59" s="7"/>
      <c r="I59" s="7"/>
      <c r="J59" s="7"/>
      <c r="K59" s="7"/>
      <c r="L59" s="7"/>
      <c r="M59" s="7"/>
      <c r="N59" s="7"/>
    </row>
    <row r="60" spans="2:14" x14ac:dyDescent="0.25">
      <c r="B60" s="48" t="s">
        <v>225</v>
      </c>
      <c r="C60" s="49">
        <f>N47+C59</f>
        <v>0</v>
      </c>
      <c r="D60" s="49">
        <f>C60+D59</f>
        <v>0</v>
      </c>
      <c r="E60" s="49">
        <f t="shared" ref="E60" si="141">D60+E59</f>
        <v>0</v>
      </c>
      <c r="F60" s="49">
        <f t="shared" ref="F60" si="142">E60+F59</f>
        <v>0</v>
      </c>
      <c r="G60" s="49">
        <f t="shared" ref="G60" si="143">F60+G59</f>
        <v>0</v>
      </c>
      <c r="H60" s="49">
        <f t="shared" ref="H60" si="144">G60+H59</f>
        <v>0</v>
      </c>
      <c r="I60" s="49">
        <f t="shared" ref="I60" si="145">H60+I59</f>
        <v>0</v>
      </c>
      <c r="J60" s="49">
        <f t="shared" ref="J60" si="146">I60+J59</f>
        <v>0</v>
      </c>
      <c r="K60" s="49">
        <f t="shared" ref="K60" si="147">J60+K59</f>
        <v>0</v>
      </c>
      <c r="L60" s="49">
        <f t="shared" ref="L60" si="148">K60+L59</f>
        <v>0</v>
      </c>
      <c r="M60" s="49">
        <f t="shared" ref="M60" si="149">L60+M59</f>
        <v>0</v>
      </c>
      <c r="N60" s="49">
        <f t="shared" ref="N60" si="150">M60+N59</f>
        <v>0</v>
      </c>
    </row>
    <row r="61" spans="2:14" x14ac:dyDescent="0.25">
      <c r="C61" s="255" t="s">
        <v>129</v>
      </c>
      <c r="D61" s="255"/>
      <c r="E61" s="255"/>
      <c r="F61" s="255"/>
      <c r="G61" s="255"/>
      <c r="H61" s="255"/>
      <c r="I61" s="255"/>
      <c r="J61" s="255"/>
      <c r="K61" s="255"/>
      <c r="L61" s="255">
        <f>N54+N56+N58+N60</f>
        <v>500</v>
      </c>
      <c r="M61" s="255"/>
      <c r="N61" s="255"/>
    </row>
    <row r="62" spans="2:14" x14ac:dyDescent="0.25">
      <c r="C62" s="255" t="s">
        <v>133</v>
      </c>
      <c r="D62" s="255"/>
      <c r="E62" s="255"/>
      <c r="F62" s="255"/>
      <c r="G62" s="255"/>
      <c r="H62" s="255"/>
      <c r="I62" s="255"/>
      <c r="J62" s="255"/>
      <c r="K62" s="255"/>
      <c r="L62" s="256">
        <f>L61/(potentiel!$C$20+potentiel!$D$20)</f>
        <v>0.7407407407407407</v>
      </c>
      <c r="M62" s="256"/>
      <c r="N62" s="256"/>
    </row>
    <row r="64" spans="2:14" x14ac:dyDescent="0.25">
      <c r="B64" s="29" t="s">
        <v>135</v>
      </c>
      <c r="C64" s="77" t="s">
        <v>120</v>
      </c>
      <c r="D64" s="77" t="s">
        <v>121</v>
      </c>
      <c r="E64" s="77" t="s">
        <v>122</v>
      </c>
      <c r="F64" s="77" t="s">
        <v>123</v>
      </c>
      <c r="G64" s="77" t="s">
        <v>117</v>
      </c>
      <c r="H64" s="77" t="s">
        <v>118</v>
      </c>
      <c r="I64" s="77" t="s">
        <v>124</v>
      </c>
      <c r="J64" s="77" t="s">
        <v>119</v>
      </c>
      <c r="K64" s="77" t="s">
        <v>125</v>
      </c>
      <c r="L64" s="77" t="s">
        <v>126</v>
      </c>
      <c r="M64" s="77" t="s">
        <v>127</v>
      </c>
      <c r="N64" s="77" t="s">
        <v>128</v>
      </c>
    </row>
    <row r="65" spans="2:14" x14ac:dyDescent="0.25">
      <c r="B65" s="69" t="s">
        <v>136</v>
      </c>
      <c r="C65" s="7"/>
      <c r="D65" s="7"/>
      <c r="E65" s="7"/>
      <c r="F65" s="7"/>
      <c r="G65" s="7"/>
      <c r="H65" s="7"/>
      <c r="I65" s="7"/>
      <c r="J65" s="7"/>
      <c r="K65" s="7"/>
      <c r="L65" s="7"/>
      <c r="M65" s="7"/>
      <c r="N65" s="7"/>
    </row>
    <row r="66" spans="2:14" ht="30" x14ac:dyDescent="0.25">
      <c r="B66" s="77" t="s">
        <v>216</v>
      </c>
      <c r="C66" s="7"/>
      <c r="D66" s="7"/>
      <c r="E66" s="7"/>
      <c r="F66" s="7"/>
      <c r="G66" s="7"/>
      <c r="H66" s="7"/>
      <c r="I66" s="7"/>
      <c r="J66" s="7"/>
      <c r="K66" s="7"/>
      <c r="L66" s="7"/>
      <c r="M66" s="7"/>
      <c r="N66" s="7"/>
    </row>
    <row r="67" spans="2:14" x14ac:dyDescent="0.25">
      <c r="B67" s="48" t="s">
        <v>222</v>
      </c>
      <c r="C67" s="49">
        <f>N54+C66</f>
        <v>500</v>
      </c>
      <c r="D67" s="49">
        <f>C67+D66</f>
        <v>500</v>
      </c>
      <c r="E67" s="49">
        <f t="shared" ref="E67" si="151">D67+E66</f>
        <v>500</v>
      </c>
      <c r="F67" s="49">
        <f t="shared" ref="F67" si="152">E67+F66</f>
        <v>500</v>
      </c>
      <c r="G67" s="49">
        <f t="shared" ref="G67" si="153">F67+G66</f>
        <v>500</v>
      </c>
      <c r="H67" s="49">
        <f t="shared" ref="H67" si="154">G67+H66</f>
        <v>500</v>
      </c>
      <c r="I67" s="49">
        <f t="shared" ref="I67" si="155">H67+I66</f>
        <v>500</v>
      </c>
      <c r="J67" s="49">
        <f t="shared" ref="J67" si="156">I67+J66</f>
        <v>500</v>
      </c>
      <c r="K67" s="49">
        <f t="shared" ref="K67" si="157">J67+K66</f>
        <v>500</v>
      </c>
      <c r="L67" s="49">
        <f t="shared" ref="L67" si="158">K67+L66</f>
        <v>500</v>
      </c>
      <c r="M67" s="49">
        <f t="shared" ref="M67" si="159">L67+M66</f>
        <v>500</v>
      </c>
      <c r="N67" s="49">
        <f t="shared" ref="N67" si="160">M67+N66</f>
        <v>500</v>
      </c>
    </row>
    <row r="68" spans="2:14" ht="30" x14ac:dyDescent="0.25">
      <c r="B68" s="77" t="s">
        <v>227</v>
      </c>
      <c r="C68" s="7"/>
      <c r="D68" s="7"/>
      <c r="E68" s="7"/>
      <c r="F68" s="7"/>
      <c r="G68" s="7"/>
      <c r="H68" s="7"/>
      <c r="I68" s="7"/>
      <c r="J68" s="7"/>
      <c r="K68" s="7"/>
      <c r="L68" s="7"/>
      <c r="M68" s="7"/>
      <c r="N68" s="7"/>
    </row>
    <row r="69" spans="2:14" x14ac:dyDescent="0.25">
      <c r="B69" s="48" t="s">
        <v>223</v>
      </c>
      <c r="C69" s="49">
        <f>N56+C68</f>
        <v>0</v>
      </c>
      <c r="D69" s="49">
        <f>C69+D68</f>
        <v>0</v>
      </c>
      <c r="E69" s="49">
        <f t="shared" ref="E69" si="161">D69+E68</f>
        <v>0</v>
      </c>
      <c r="F69" s="49">
        <f t="shared" ref="F69" si="162">E69+F68</f>
        <v>0</v>
      </c>
      <c r="G69" s="49">
        <f t="shared" ref="G69" si="163">F69+G68</f>
        <v>0</v>
      </c>
      <c r="H69" s="49">
        <f t="shared" ref="H69" si="164">G69+H68</f>
        <v>0</v>
      </c>
      <c r="I69" s="49">
        <f t="shared" ref="I69" si="165">H69+I68</f>
        <v>0</v>
      </c>
      <c r="J69" s="49">
        <f t="shared" ref="J69" si="166">I69+J68</f>
        <v>0</v>
      </c>
      <c r="K69" s="49">
        <f t="shared" ref="K69" si="167">J69+K68</f>
        <v>0</v>
      </c>
      <c r="L69" s="49">
        <f t="shared" ref="L69" si="168">K69+L68</f>
        <v>0</v>
      </c>
      <c r="M69" s="49">
        <f t="shared" ref="M69" si="169">L69+M68</f>
        <v>0</v>
      </c>
      <c r="N69" s="49">
        <f t="shared" ref="N69" si="170">M69+N68</f>
        <v>0</v>
      </c>
    </row>
    <row r="70" spans="2:14" ht="30" x14ac:dyDescent="0.25">
      <c r="B70" s="77" t="s">
        <v>226</v>
      </c>
      <c r="C70" s="7"/>
      <c r="D70" s="7"/>
      <c r="E70" s="7"/>
      <c r="F70" s="7"/>
      <c r="G70" s="7"/>
      <c r="H70" s="7"/>
      <c r="I70" s="7"/>
      <c r="J70" s="7"/>
      <c r="K70" s="7"/>
      <c r="L70" s="7"/>
      <c r="M70" s="7"/>
      <c r="N70" s="7"/>
    </row>
    <row r="71" spans="2:14" x14ac:dyDescent="0.25">
      <c r="B71" s="48" t="s">
        <v>224</v>
      </c>
      <c r="C71" s="49">
        <f>N58+C70</f>
        <v>0</v>
      </c>
      <c r="D71" s="49">
        <f>C71+D70</f>
        <v>0</v>
      </c>
      <c r="E71" s="49">
        <f t="shared" ref="E71" si="171">D71+E70</f>
        <v>0</v>
      </c>
      <c r="F71" s="49">
        <f t="shared" ref="F71" si="172">E71+F70</f>
        <v>0</v>
      </c>
      <c r="G71" s="49">
        <f t="shared" ref="G71" si="173">F71+G70</f>
        <v>0</v>
      </c>
      <c r="H71" s="49">
        <f t="shared" ref="H71" si="174">G71+H70</f>
        <v>0</v>
      </c>
      <c r="I71" s="49">
        <f t="shared" ref="I71" si="175">H71+I70</f>
        <v>0</v>
      </c>
      <c r="J71" s="49">
        <f t="shared" ref="J71" si="176">I71+J70</f>
        <v>0</v>
      </c>
      <c r="K71" s="49">
        <f t="shared" ref="K71" si="177">J71+K70</f>
        <v>0</v>
      </c>
      <c r="L71" s="49">
        <f t="shared" ref="L71" si="178">K71+L70</f>
        <v>0</v>
      </c>
      <c r="M71" s="49">
        <f t="shared" ref="M71" si="179">L71+M70</f>
        <v>0</v>
      </c>
      <c r="N71" s="49">
        <f t="shared" ref="N71" si="180">M71+N70</f>
        <v>0</v>
      </c>
    </row>
    <row r="72" spans="2:14" ht="45" x14ac:dyDescent="0.25">
      <c r="B72" s="77" t="s">
        <v>221</v>
      </c>
      <c r="C72" s="7"/>
      <c r="D72" s="7"/>
      <c r="E72" s="7"/>
      <c r="F72" s="7"/>
      <c r="G72" s="7"/>
      <c r="H72" s="7"/>
      <c r="I72" s="7"/>
      <c r="J72" s="7"/>
      <c r="K72" s="7"/>
      <c r="L72" s="7"/>
      <c r="M72" s="7"/>
      <c r="N72" s="7"/>
    </row>
    <row r="73" spans="2:14" x14ac:dyDescent="0.25">
      <c r="B73" s="48" t="s">
        <v>225</v>
      </c>
      <c r="C73" s="49">
        <f>N60+C72</f>
        <v>0</v>
      </c>
      <c r="D73" s="49">
        <f>C73+D72</f>
        <v>0</v>
      </c>
      <c r="E73" s="49">
        <f t="shared" ref="E73" si="181">D73+E72</f>
        <v>0</v>
      </c>
      <c r="F73" s="49">
        <f t="shared" ref="F73" si="182">E73+F72</f>
        <v>0</v>
      </c>
      <c r="G73" s="49">
        <f t="shared" ref="G73" si="183">F73+G72</f>
        <v>0</v>
      </c>
      <c r="H73" s="49">
        <f t="shared" ref="H73" si="184">G73+H72</f>
        <v>0</v>
      </c>
      <c r="I73" s="49">
        <f t="shared" ref="I73" si="185">H73+I72</f>
        <v>0</v>
      </c>
      <c r="J73" s="49">
        <f t="shared" ref="J73" si="186">I73+J72</f>
        <v>0</v>
      </c>
      <c r="K73" s="49">
        <f t="shared" ref="K73" si="187">J73+K72</f>
        <v>0</v>
      </c>
      <c r="L73" s="49">
        <f t="shared" ref="L73" si="188">K73+L72</f>
        <v>0</v>
      </c>
      <c r="M73" s="49">
        <f t="shared" ref="M73" si="189">L73+M72</f>
        <v>0</v>
      </c>
      <c r="N73" s="49">
        <f t="shared" ref="N73" si="190">M73+N72</f>
        <v>0</v>
      </c>
    </row>
    <row r="74" spans="2:14" x14ac:dyDescent="0.25">
      <c r="C74" s="255" t="s">
        <v>129</v>
      </c>
      <c r="D74" s="255"/>
      <c r="E74" s="255"/>
      <c r="F74" s="255"/>
      <c r="G74" s="255"/>
      <c r="H74" s="255"/>
      <c r="I74" s="255"/>
      <c r="J74" s="255"/>
      <c r="K74" s="255"/>
      <c r="L74" s="255">
        <f>N67+N69+N71+N73</f>
        <v>500</v>
      </c>
      <c r="M74" s="255"/>
      <c r="N74" s="255"/>
    </row>
    <row r="75" spans="2:14" x14ac:dyDescent="0.25">
      <c r="C75" s="255" t="s">
        <v>133</v>
      </c>
      <c r="D75" s="255"/>
      <c r="E75" s="255"/>
      <c r="F75" s="255"/>
      <c r="G75" s="255"/>
      <c r="H75" s="255"/>
      <c r="I75" s="255"/>
      <c r="J75" s="255"/>
      <c r="K75" s="255"/>
      <c r="L75" s="256">
        <f>L74/(potentiel!$C$20+potentiel!$D$20)</f>
        <v>0.7407407407407407</v>
      </c>
      <c r="M75" s="256"/>
      <c r="N75" s="256"/>
    </row>
  </sheetData>
  <sheetProtection algorithmName="SHA-512" hashValue="8VQaG1Z+1qW7eFRb8CjYnrG839nOUlFmhPI/SO0uKWUxBtZJGu19H4RpXrWcBfL/QNyFMXhkIx+AGRrFtOtdxQ==" saltValue="pcPyBMGNS/kmEZSDw/SwFw==" spinCount="100000" sheet="1" objects="1" scenarios="1"/>
  <protectedRanges>
    <protectedRange sqref="C13:N14 C16:N16 C18:N18 C20:N20 C26:N27 C29:N29 C31:N31 C33:N33 C39:N40 C42:N42 C44:N44 C46:N46 C52:N53 C55:N55 C57:N57 C59:N59 C65:N66 C68:N68 C70:N70 C72:N72" name="Plage1"/>
  </protectedRanges>
  <mergeCells count="21">
    <mergeCell ref="C49:K49"/>
    <mergeCell ref="L49:N49"/>
    <mergeCell ref="B2:F2"/>
    <mergeCell ref="C23:K23"/>
    <mergeCell ref="L23:N23"/>
    <mergeCell ref="C75:K75"/>
    <mergeCell ref="L75:N75"/>
    <mergeCell ref="C22:K22"/>
    <mergeCell ref="L22:N22"/>
    <mergeCell ref="C61:K61"/>
    <mergeCell ref="L61:N61"/>
    <mergeCell ref="C62:K62"/>
    <mergeCell ref="L62:N62"/>
    <mergeCell ref="C74:K74"/>
    <mergeCell ref="L74:N74"/>
    <mergeCell ref="C35:K35"/>
    <mergeCell ref="L35:N35"/>
    <mergeCell ref="C36:K36"/>
    <mergeCell ref="L36:N36"/>
    <mergeCell ref="C48:K48"/>
    <mergeCell ref="L48:N4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F9"/>
  <sheetViews>
    <sheetView topLeftCell="A7" workbookViewId="0"/>
  </sheetViews>
  <sheetFormatPr baseColWidth="10" defaultColWidth="11.42578125" defaultRowHeight="15" x14ac:dyDescent="0.25"/>
  <cols>
    <col min="1" max="1" width="11.42578125" style="29"/>
    <col min="2" max="2" width="40.28515625" style="29" customWidth="1"/>
    <col min="3" max="3" width="28.42578125" style="29" customWidth="1"/>
    <col min="4" max="4" width="17.7109375" style="29" customWidth="1"/>
    <col min="5" max="16384" width="11.42578125" style="29"/>
  </cols>
  <sheetData>
    <row r="2" spans="2:6" ht="21" x14ac:dyDescent="0.35">
      <c r="B2" s="239" t="s">
        <v>421</v>
      </c>
      <c r="C2" s="239"/>
      <c r="D2" s="239"/>
      <c r="E2" s="239"/>
      <c r="F2" s="239"/>
    </row>
    <row r="4" spans="2:6" ht="18.75" x14ac:dyDescent="0.3">
      <c r="B4" s="133" t="s">
        <v>365</v>
      </c>
    </row>
    <row r="5" spans="2:6" x14ac:dyDescent="0.25">
      <c r="B5" s="29" t="s">
        <v>366</v>
      </c>
    </row>
    <row r="6" spans="2:6" x14ac:dyDescent="0.25">
      <c r="B6" s="41" t="s">
        <v>367</v>
      </c>
    </row>
    <row r="9" spans="2:6" s="167" customFormat="1" ht="45.75" customHeight="1" x14ac:dyDescent="0.25">
      <c r="B9" s="169" t="s">
        <v>368</v>
      </c>
      <c r="C9" s="168">
        <v>250000000</v>
      </c>
      <c r="D9" s="167" t="s">
        <v>369</v>
      </c>
    </row>
  </sheetData>
  <sheetProtection algorithmName="SHA-512" hashValue="CH3su+Bc/7YyJUk9xCjVPAyp1OWX54xHXq7neAj9BePYDD8x04/C5vnzw2qMijgQUtvjdQvfV/1bLvnLZ+R2vw==" saltValue="pXoFaZBB6awPoM5ostL+iA==" spinCount="100000" sheet="1" objects="1" scenarios="1"/>
  <protectedRanges>
    <protectedRange sqref="C9" name="Plage1"/>
  </protectedRanges>
  <mergeCells count="1">
    <mergeCell ref="B2:F2"/>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F46"/>
  <sheetViews>
    <sheetView topLeftCell="A40" workbookViewId="0"/>
  </sheetViews>
  <sheetFormatPr baseColWidth="10" defaultColWidth="11.42578125" defaultRowHeight="15" x14ac:dyDescent="0.25"/>
  <cols>
    <col min="1" max="1" width="11.42578125" style="29"/>
    <col min="2" max="2" width="34.42578125" style="29" customWidth="1"/>
    <col min="3" max="3" width="18.42578125" style="161" bestFit="1" customWidth="1"/>
    <col min="4" max="4" width="16.85546875" style="29" bestFit="1" customWidth="1"/>
    <col min="5" max="16384" width="11.42578125" style="29"/>
  </cols>
  <sheetData>
    <row r="2" spans="2:6" ht="21" x14ac:dyDescent="0.35">
      <c r="B2" s="239" t="s">
        <v>422</v>
      </c>
      <c r="C2" s="239"/>
      <c r="D2" s="239"/>
      <c r="E2" s="239"/>
      <c r="F2" s="239"/>
    </row>
    <row r="4" spans="2:6" x14ac:dyDescent="0.25">
      <c r="B4" s="98" t="s">
        <v>137</v>
      </c>
      <c r="C4" s="163" t="s">
        <v>138</v>
      </c>
      <c r="D4" s="98" t="s">
        <v>139</v>
      </c>
    </row>
    <row r="5" spans="2:6" x14ac:dyDescent="0.25">
      <c r="B5" s="7" t="s">
        <v>356</v>
      </c>
      <c r="C5" s="53">
        <v>20000000</v>
      </c>
      <c r="D5" s="7">
        <v>20</v>
      </c>
    </row>
    <row r="6" spans="2:6" x14ac:dyDescent="0.25">
      <c r="B6" s="7" t="s">
        <v>357</v>
      </c>
      <c r="C6" s="53">
        <v>10000000</v>
      </c>
      <c r="D6" s="7">
        <v>20</v>
      </c>
    </row>
    <row r="7" spans="2:6" x14ac:dyDescent="0.25">
      <c r="B7" s="7" t="s">
        <v>358</v>
      </c>
      <c r="C7" s="53">
        <v>10000000</v>
      </c>
      <c r="D7" s="7">
        <v>20</v>
      </c>
    </row>
    <row r="8" spans="2:6" x14ac:dyDescent="0.25">
      <c r="B8" s="7"/>
      <c r="C8" s="53"/>
      <c r="D8" s="7"/>
    </row>
    <row r="9" spans="2:6" x14ac:dyDescent="0.25">
      <c r="B9" s="7"/>
      <c r="C9" s="53"/>
      <c r="D9" s="7"/>
    </row>
    <row r="10" spans="2:6" x14ac:dyDescent="0.25">
      <c r="B10" s="7"/>
      <c r="C10" s="53"/>
      <c r="D10" s="7"/>
    </row>
    <row r="11" spans="2:6" x14ac:dyDescent="0.25">
      <c r="B11" s="7"/>
      <c r="C11" s="53"/>
      <c r="D11" s="7"/>
    </row>
    <row r="12" spans="2:6" x14ac:dyDescent="0.25">
      <c r="B12" s="7"/>
      <c r="C12" s="53"/>
      <c r="D12" s="7"/>
    </row>
    <row r="13" spans="2:6" x14ac:dyDescent="0.25">
      <c r="B13" s="7"/>
      <c r="C13" s="53"/>
      <c r="D13" s="7"/>
    </row>
    <row r="14" spans="2:6" x14ac:dyDescent="0.25">
      <c r="B14" s="7"/>
      <c r="C14" s="53"/>
      <c r="D14" s="7"/>
    </row>
    <row r="15" spans="2:6" x14ac:dyDescent="0.25">
      <c r="B15" s="7"/>
      <c r="C15" s="53"/>
      <c r="D15" s="7"/>
    </row>
    <row r="16" spans="2:6" x14ac:dyDescent="0.25">
      <c r="B16" s="7"/>
      <c r="C16" s="53"/>
      <c r="D16" s="7"/>
    </row>
    <row r="17" spans="2:4" x14ac:dyDescent="0.25">
      <c r="B17" s="7"/>
      <c r="C17" s="53"/>
      <c r="D17" s="7"/>
    </row>
    <row r="18" spans="2:4" x14ac:dyDescent="0.25">
      <c r="B18" s="7"/>
      <c r="C18" s="53"/>
      <c r="D18" s="7"/>
    </row>
    <row r="19" spans="2:4" x14ac:dyDescent="0.25">
      <c r="B19" s="7"/>
      <c r="C19" s="53"/>
      <c r="D19" s="7"/>
    </row>
    <row r="20" spans="2:4" x14ac:dyDescent="0.25">
      <c r="B20" s="7"/>
      <c r="C20" s="53"/>
      <c r="D20" s="7"/>
    </row>
    <row r="21" spans="2:4" x14ac:dyDescent="0.25">
      <c r="B21" s="7"/>
      <c r="C21" s="53"/>
      <c r="D21" s="7"/>
    </row>
    <row r="22" spans="2:4" x14ac:dyDescent="0.25">
      <c r="B22" s="7"/>
      <c r="C22" s="53"/>
      <c r="D22" s="7"/>
    </row>
    <row r="23" spans="2:4" x14ac:dyDescent="0.25">
      <c r="B23" s="7"/>
      <c r="C23" s="53"/>
      <c r="D23" s="7"/>
    </row>
    <row r="24" spans="2:4" x14ac:dyDescent="0.25">
      <c r="B24" s="7"/>
      <c r="C24" s="53"/>
      <c r="D24" s="7"/>
    </row>
    <row r="25" spans="2:4" x14ac:dyDescent="0.25">
      <c r="B25" s="7"/>
      <c r="C25" s="53"/>
      <c r="D25" s="7"/>
    </row>
    <row r="26" spans="2:4" x14ac:dyDescent="0.25">
      <c r="B26" s="7"/>
      <c r="C26" s="53"/>
      <c r="D26" s="7"/>
    </row>
    <row r="27" spans="2:4" x14ac:dyDescent="0.25">
      <c r="B27" s="7"/>
      <c r="C27" s="53"/>
      <c r="D27" s="7"/>
    </row>
    <row r="28" spans="2:4" x14ac:dyDescent="0.25">
      <c r="B28" s="7"/>
      <c r="C28" s="53"/>
      <c r="D28" s="7"/>
    </row>
    <row r="29" spans="2:4" x14ac:dyDescent="0.25">
      <c r="B29" s="7"/>
      <c r="C29" s="53"/>
      <c r="D29" s="7"/>
    </row>
    <row r="30" spans="2:4" x14ac:dyDescent="0.25">
      <c r="B30" s="7"/>
      <c r="C30" s="53"/>
      <c r="D30" s="7"/>
    </row>
    <row r="31" spans="2:4" x14ac:dyDescent="0.25">
      <c r="B31" s="7"/>
      <c r="C31" s="53"/>
      <c r="D31" s="7"/>
    </row>
    <row r="32" spans="2:4" x14ac:dyDescent="0.25">
      <c r="B32" s="7"/>
      <c r="C32" s="53"/>
      <c r="D32" s="7"/>
    </row>
    <row r="33" spans="2:4" x14ac:dyDescent="0.25">
      <c r="B33" s="7"/>
      <c r="C33" s="53"/>
      <c r="D33" s="7"/>
    </row>
    <row r="34" spans="2:4" x14ac:dyDescent="0.25">
      <c r="B34" s="7"/>
      <c r="C34" s="53"/>
      <c r="D34" s="7"/>
    </row>
    <row r="35" spans="2:4" x14ac:dyDescent="0.25">
      <c r="B35" s="7"/>
      <c r="C35" s="53"/>
      <c r="D35" s="7"/>
    </row>
    <row r="36" spans="2:4" x14ac:dyDescent="0.25">
      <c r="B36" s="7"/>
      <c r="C36" s="53"/>
      <c r="D36" s="7"/>
    </row>
    <row r="37" spans="2:4" x14ac:dyDescent="0.25">
      <c r="B37" s="7"/>
      <c r="C37" s="53"/>
      <c r="D37" s="7"/>
    </row>
    <row r="38" spans="2:4" x14ac:dyDescent="0.25">
      <c r="B38" s="7"/>
      <c r="C38" s="53"/>
      <c r="D38" s="7"/>
    </row>
    <row r="39" spans="2:4" x14ac:dyDescent="0.25">
      <c r="B39" s="7"/>
      <c r="C39" s="53"/>
      <c r="D39" s="7"/>
    </row>
    <row r="40" spans="2:4" x14ac:dyDescent="0.25">
      <c r="B40" s="7"/>
      <c r="C40" s="53"/>
      <c r="D40" s="7"/>
    </row>
    <row r="41" spans="2:4" x14ac:dyDescent="0.25">
      <c r="B41" s="7"/>
      <c r="C41" s="53"/>
      <c r="D41" s="7"/>
    </row>
    <row r="42" spans="2:4" x14ac:dyDescent="0.25">
      <c r="B42" s="7"/>
      <c r="C42" s="53"/>
      <c r="D42" s="7"/>
    </row>
    <row r="43" spans="2:4" x14ac:dyDescent="0.25">
      <c r="B43" s="7"/>
      <c r="C43" s="53"/>
      <c r="D43" s="7"/>
    </row>
    <row r="44" spans="2:4" x14ac:dyDescent="0.25">
      <c r="B44" s="7"/>
      <c r="C44" s="53"/>
      <c r="D44" s="7"/>
    </row>
    <row r="45" spans="2:4" x14ac:dyDescent="0.25">
      <c r="B45" s="7"/>
      <c r="C45" s="53"/>
      <c r="D45" s="7"/>
    </row>
    <row r="46" spans="2:4" x14ac:dyDescent="0.25">
      <c r="B46" s="37" t="s">
        <v>230</v>
      </c>
      <c r="C46" s="58">
        <f>SUM(C5:C45)</f>
        <v>40000000</v>
      </c>
      <c r="D46" s="37"/>
    </row>
  </sheetData>
  <sheetProtection algorithmName="SHA-512" hashValue="b9WZAggu4EdcoX5ggChcVesZl/G1q5y/xeFwng8QXGqkxWYpYhiCBXGRCFgFfmJbnoUB7rQZFrYEymK516TGsA==" saltValue="ZXGMwqEX0P0I6gVKCdIRvQ==" spinCount="100000" sheet="1" objects="1" scenarios="1"/>
  <protectedRanges>
    <protectedRange sqref="B5:D45" name="Plage1"/>
  </protectedRanges>
  <mergeCells count="1">
    <mergeCell ref="B2:F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F42"/>
  <sheetViews>
    <sheetView topLeftCell="A31" workbookViewId="0"/>
  </sheetViews>
  <sheetFormatPr baseColWidth="10" defaultColWidth="11.42578125" defaultRowHeight="15" x14ac:dyDescent="0.25"/>
  <cols>
    <col min="1" max="1" width="11.42578125" style="29"/>
    <col min="2" max="2" width="34.42578125" style="29" customWidth="1"/>
    <col min="3" max="3" width="18.42578125" style="161" bestFit="1" customWidth="1"/>
    <col min="4" max="4" width="16.85546875" style="29" bestFit="1" customWidth="1"/>
    <col min="5" max="16384" width="11.42578125" style="29"/>
  </cols>
  <sheetData>
    <row r="2" spans="2:6" ht="21" x14ac:dyDescent="0.35">
      <c r="B2" s="239" t="s">
        <v>423</v>
      </c>
      <c r="C2" s="239"/>
      <c r="D2" s="239"/>
      <c r="E2" s="239"/>
      <c r="F2" s="239"/>
    </row>
    <row r="4" spans="2:6" x14ac:dyDescent="0.25">
      <c r="B4" s="41" t="s">
        <v>202</v>
      </c>
    </row>
    <row r="6" spans="2:6" x14ac:dyDescent="0.25">
      <c r="B6" s="257" t="s">
        <v>228</v>
      </c>
      <c r="C6" s="257"/>
      <c r="D6" s="257"/>
    </row>
    <row r="7" spans="2:6" x14ac:dyDescent="0.25">
      <c r="B7" s="69" t="s">
        <v>137</v>
      </c>
      <c r="C7" s="162" t="s">
        <v>138</v>
      </c>
      <c r="D7" s="69" t="s">
        <v>139</v>
      </c>
    </row>
    <row r="8" spans="2:6" x14ac:dyDescent="0.25">
      <c r="B8" s="7" t="s">
        <v>351</v>
      </c>
      <c r="C8" s="53">
        <v>50000000</v>
      </c>
      <c r="D8" s="7">
        <v>50</v>
      </c>
    </row>
    <row r="9" spans="2:6" x14ac:dyDescent="0.25">
      <c r="B9" s="7" t="s">
        <v>352</v>
      </c>
      <c r="C9" s="53">
        <v>20000000</v>
      </c>
      <c r="D9" s="7">
        <v>50</v>
      </c>
    </row>
    <row r="10" spans="2:6" x14ac:dyDescent="0.25">
      <c r="B10" s="7" t="s">
        <v>353</v>
      </c>
      <c r="C10" s="53">
        <v>30000000</v>
      </c>
      <c r="D10" s="7">
        <v>50</v>
      </c>
    </row>
    <row r="11" spans="2:6" x14ac:dyDescent="0.25">
      <c r="B11" s="7" t="s">
        <v>354</v>
      </c>
      <c r="C11" s="53">
        <v>20000000</v>
      </c>
      <c r="D11" s="7">
        <v>70</v>
      </c>
    </row>
    <row r="12" spans="2:6" x14ac:dyDescent="0.25">
      <c r="B12" s="7"/>
      <c r="C12" s="53"/>
      <c r="D12" s="7"/>
    </row>
    <row r="13" spans="2:6" x14ac:dyDescent="0.25">
      <c r="B13" s="7"/>
      <c r="C13" s="53"/>
      <c r="D13" s="7"/>
    </row>
    <row r="14" spans="2:6" x14ac:dyDescent="0.25">
      <c r="B14" s="7"/>
      <c r="C14" s="53"/>
      <c r="D14" s="7"/>
    </row>
    <row r="15" spans="2:6" x14ac:dyDescent="0.25">
      <c r="B15" s="7"/>
      <c r="C15" s="53"/>
      <c r="D15" s="7"/>
    </row>
    <row r="16" spans="2:6" x14ac:dyDescent="0.25">
      <c r="B16" s="7"/>
      <c r="C16" s="53"/>
      <c r="D16" s="7"/>
    </row>
    <row r="17" spans="2:4" x14ac:dyDescent="0.25">
      <c r="B17" s="7"/>
      <c r="C17" s="53"/>
      <c r="D17" s="7"/>
    </row>
    <row r="18" spans="2:4" x14ac:dyDescent="0.25">
      <c r="B18" s="7"/>
      <c r="C18" s="53"/>
      <c r="D18" s="7"/>
    </row>
    <row r="19" spans="2:4" x14ac:dyDescent="0.25">
      <c r="B19" s="7"/>
      <c r="C19" s="53"/>
      <c r="D19" s="7"/>
    </row>
    <row r="20" spans="2:4" x14ac:dyDescent="0.25">
      <c r="B20" s="7"/>
      <c r="C20" s="53"/>
      <c r="D20" s="7"/>
    </row>
    <row r="21" spans="2:4" x14ac:dyDescent="0.25">
      <c r="B21" s="7"/>
      <c r="C21" s="53"/>
      <c r="D21" s="7"/>
    </row>
    <row r="22" spans="2:4" x14ac:dyDescent="0.25">
      <c r="B22" s="7"/>
      <c r="C22" s="53"/>
      <c r="D22" s="7"/>
    </row>
    <row r="23" spans="2:4" ht="36.75" customHeight="1" x14ac:dyDescent="0.25">
      <c r="B23" s="258" t="s">
        <v>229</v>
      </c>
      <c r="C23" s="258"/>
      <c r="D23" s="258"/>
    </row>
    <row r="24" spans="2:4" x14ac:dyDescent="0.25">
      <c r="B24" s="98" t="s">
        <v>137</v>
      </c>
      <c r="C24" s="163" t="s">
        <v>138</v>
      </c>
      <c r="D24" s="98" t="s">
        <v>139</v>
      </c>
    </row>
    <row r="25" spans="2:4" x14ac:dyDescent="0.25">
      <c r="B25" s="7" t="s">
        <v>355</v>
      </c>
      <c r="C25" s="53">
        <v>2000000</v>
      </c>
      <c r="D25" s="7">
        <v>5</v>
      </c>
    </row>
    <row r="26" spans="2:4" x14ac:dyDescent="0.25">
      <c r="B26" s="7" t="s">
        <v>364</v>
      </c>
      <c r="C26" s="53">
        <f>25000*500</f>
        <v>12500000</v>
      </c>
      <c r="D26" s="7">
        <v>5</v>
      </c>
    </row>
    <row r="27" spans="2:4" x14ac:dyDescent="0.25">
      <c r="B27" s="7"/>
      <c r="C27" s="53"/>
      <c r="D27" s="7"/>
    </row>
    <row r="28" spans="2:4" x14ac:dyDescent="0.25">
      <c r="B28" s="7"/>
      <c r="C28" s="53"/>
      <c r="D28" s="7"/>
    </row>
    <row r="29" spans="2:4" x14ac:dyDescent="0.25">
      <c r="B29" s="7"/>
      <c r="C29" s="53"/>
      <c r="D29" s="7"/>
    </row>
    <row r="30" spans="2:4" x14ac:dyDescent="0.25">
      <c r="B30" s="7"/>
      <c r="C30" s="53"/>
      <c r="D30" s="7"/>
    </row>
    <row r="31" spans="2:4" x14ac:dyDescent="0.25">
      <c r="B31" s="7"/>
      <c r="C31" s="53"/>
      <c r="D31" s="7"/>
    </row>
    <row r="32" spans="2:4" x14ac:dyDescent="0.25">
      <c r="B32" s="7"/>
      <c r="C32" s="53"/>
      <c r="D32" s="7"/>
    </row>
    <row r="33" spans="2:4" x14ac:dyDescent="0.25">
      <c r="B33" s="7"/>
      <c r="C33" s="53"/>
      <c r="D33" s="7"/>
    </row>
    <row r="34" spans="2:4" x14ac:dyDescent="0.25">
      <c r="B34" s="7"/>
      <c r="C34" s="53"/>
      <c r="D34" s="7"/>
    </row>
    <row r="35" spans="2:4" x14ac:dyDescent="0.25">
      <c r="B35" s="7"/>
      <c r="C35" s="53"/>
      <c r="D35" s="7"/>
    </row>
    <row r="36" spans="2:4" x14ac:dyDescent="0.25">
      <c r="B36" s="7"/>
      <c r="C36" s="53"/>
      <c r="D36" s="7"/>
    </row>
    <row r="37" spans="2:4" x14ac:dyDescent="0.25">
      <c r="B37" s="7"/>
      <c r="C37" s="53"/>
      <c r="D37" s="7"/>
    </row>
    <row r="38" spans="2:4" x14ac:dyDescent="0.25">
      <c r="B38" s="7"/>
      <c r="C38" s="53"/>
      <c r="D38" s="7"/>
    </row>
    <row r="39" spans="2:4" x14ac:dyDescent="0.25">
      <c r="B39" s="7"/>
      <c r="C39" s="53"/>
      <c r="D39" s="7"/>
    </row>
    <row r="40" spans="2:4" x14ac:dyDescent="0.25">
      <c r="B40" s="7"/>
      <c r="C40" s="53"/>
      <c r="D40" s="7"/>
    </row>
    <row r="41" spans="2:4" x14ac:dyDescent="0.25">
      <c r="B41" s="7"/>
      <c r="C41" s="53"/>
      <c r="D41" s="7"/>
    </row>
    <row r="42" spans="2:4" x14ac:dyDescent="0.25">
      <c r="B42" s="37" t="s">
        <v>140</v>
      </c>
      <c r="C42" s="58">
        <f>SUM(C8:C41)</f>
        <v>134500000</v>
      </c>
      <c r="D42" s="37"/>
    </row>
  </sheetData>
  <sheetProtection algorithmName="SHA-512" hashValue="fHTi/u6QqcyL1ucGQoX5M0IK3l2rULU7aWUCjU0XGxoOEuFG0W2JiJzx/MiCcTojDSUDo6GFwYXoWAoGser07A==" saltValue="ks32izre3XhhUZvnWRItAw==" spinCount="100000" sheet="1" objects="1" scenarios="1"/>
  <protectedRanges>
    <protectedRange sqref="B8:D22 B25:D41" name="Plage1"/>
  </protectedRanges>
  <mergeCells count="3">
    <mergeCell ref="B2:F2"/>
    <mergeCell ref="B6:D6"/>
    <mergeCell ref="B23:D2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3:G41"/>
  <sheetViews>
    <sheetView topLeftCell="A37" workbookViewId="0"/>
  </sheetViews>
  <sheetFormatPr baseColWidth="10" defaultColWidth="11.42578125" defaultRowHeight="15" x14ac:dyDescent="0.25"/>
  <cols>
    <col min="1" max="1" width="11.42578125" style="29"/>
    <col min="2" max="2" width="20.85546875" style="29" customWidth="1"/>
    <col min="3" max="3" width="28.85546875" style="29" customWidth="1"/>
    <col min="4" max="4" width="23.85546875" style="29" customWidth="1"/>
    <col min="5" max="5" width="30" style="29" customWidth="1"/>
    <col min="6" max="6" width="22.7109375" style="29" customWidth="1"/>
    <col min="7" max="7" width="20.42578125" style="29" customWidth="1"/>
    <col min="8" max="16384" width="11.42578125" style="29"/>
  </cols>
  <sheetData>
    <row r="3" spans="2:7" ht="21" x14ac:dyDescent="0.35">
      <c r="B3" s="239" t="s">
        <v>424</v>
      </c>
      <c r="C3" s="239"/>
      <c r="D3" s="239"/>
      <c r="E3" s="239"/>
      <c r="F3" s="239"/>
    </row>
    <row r="5" spans="2:7" x14ac:dyDescent="0.25">
      <c r="B5" s="41" t="s">
        <v>203</v>
      </c>
    </row>
    <row r="7" spans="2:7" ht="21" x14ac:dyDescent="0.35">
      <c r="B7" s="262" t="s">
        <v>154</v>
      </c>
      <c r="C7" s="262"/>
    </row>
    <row r="8" spans="2:7" x14ac:dyDescent="0.25">
      <c r="B8" s="261" t="s">
        <v>141</v>
      </c>
      <c r="C8" s="261"/>
      <c r="D8" s="103" t="s">
        <v>142</v>
      </c>
      <c r="E8" s="103" t="s">
        <v>143</v>
      </c>
      <c r="F8" s="261" t="s">
        <v>305</v>
      </c>
      <c r="G8" s="261" t="s">
        <v>304</v>
      </c>
    </row>
    <row r="9" spans="2:7" ht="18.75" x14ac:dyDescent="0.3">
      <c r="B9" s="11" t="s">
        <v>153</v>
      </c>
      <c r="C9" s="12"/>
      <c r="D9" s="38">
        <v>0.2</v>
      </c>
      <c r="E9" s="38">
        <v>1500000</v>
      </c>
      <c r="F9" s="80" t="s">
        <v>145</v>
      </c>
      <c r="G9" s="81">
        <f>D9*E9</f>
        <v>300000</v>
      </c>
    </row>
    <row r="10" spans="2:7" ht="18.75" x14ac:dyDescent="0.3">
      <c r="B10" s="11" t="s">
        <v>144</v>
      </c>
      <c r="C10" s="12"/>
      <c r="D10" s="38">
        <v>0.2</v>
      </c>
      <c r="E10" s="38">
        <v>1000000</v>
      </c>
      <c r="F10" s="80" t="s">
        <v>145</v>
      </c>
      <c r="G10" s="81">
        <f t="shared" ref="G10:G18" si="0">D10*E10</f>
        <v>200000</v>
      </c>
    </row>
    <row r="11" spans="2:7" ht="18.75" x14ac:dyDescent="0.3">
      <c r="B11" s="11" t="s">
        <v>146</v>
      </c>
      <c r="C11" s="12"/>
      <c r="D11" s="38">
        <v>1</v>
      </c>
      <c r="E11" s="38">
        <v>200000</v>
      </c>
      <c r="F11" s="80" t="s">
        <v>145</v>
      </c>
      <c r="G11" s="81">
        <f t="shared" si="0"/>
        <v>200000</v>
      </c>
    </row>
    <row r="12" spans="2:7" ht="18.75" x14ac:dyDescent="0.3">
      <c r="B12" s="11" t="s">
        <v>147</v>
      </c>
      <c r="C12" s="12"/>
      <c r="D12" s="38">
        <v>1</v>
      </c>
      <c r="E12" s="38">
        <v>300000</v>
      </c>
      <c r="F12" s="80" t="s">
        <v>145</v>
      </c>
      <c r="G12" s="81">
        <f t="shared" si="0"/>
        <v>300000</v>
      </c>
    </row>
    <row r="13" spans="2:7" ht="18.75" x14ac:dyDescent="0.3">
      <c r="B13" s="11"/>
      <c r="C13" s="12"/>
      <c r="D13" s="38"/>
      <c r="E13" s="38"/>
      <c r="F13" s="80" t="s">
        <v>145</v>
      </c>
      <c r="G13" s="81">
        <f t="shared" si="0"/>
        <v>0</v>
      </c>
    </row>
    <row r="14" spans="2:7" ht="18.75" x14ac:dyDescent="0.3">
      <c r="B14" s="11"/>
      <c r="C14" s="12"/>
      <c r="D14" s="38"/>
      <c r="E14" s="38"/>
      <c r="F14" s="80" t="s">
        <v>145</v>
      </c>
      <c r="G14" s="81">
        <f t="shared" si="0"/>
        <v>0</v>
      </c>
    </row>
    <row r="15" spans="2:7" ht="18.75" x14ac:dyDescent="0.3">
      <c r="B15" s="11"/>
      <c r="C15" s="12"/>
      <c r="D15" s="38"/>
      <c r="E15" s="38"/>
      <c r="F15" s="80" t="s">
        <v>145</v>
      </c>
      <c r="G15" s="81">
        <f t="shared" si="0"/>
        <v>0</v>
      </c>
    </row>
    <row r="16" spans="2:7" ht="18.75" x14ac:dyDescent="0.3">
      <c r="B16" s="11"/>
      <c r="C16" s="12"/>
      <c r="D16" s="38"/>
      <c r="E16" s="38"/>
      <c r="F16" s="80" t="s">
        <v>145</v>
      </c>
      <c r="G16" s="81">
        <f t="shared" si="0"/>
        <v>0</v>
      </c>
    </row>
    <row r="17" spans="2:7" ht="18.75" x14ac:dyDescent="0.3">
      <c r="B17" s="11"/>
      <c r="C17" s="12"/>
      <c r="D17" s="38"/>
      <c r="E17" s="38"/>
      <c r="F17" s="80" t="s">
        <v>145</v>
      </c>
      <c r="G17" s="81">
        <f t="shared" si="0"/>
        <v>0</v>
      </c>
    </row>
    <row r="18" spans="2:7" ht="18.75" x14ac:dyDescent="0.3">
      <c r="B18" s="11"/>
      <c r="C18" s="12"/>
      <c r="D18" s="38"/>
      <c r="E18" s="38"/>
      <c r="F18" s="80" t="s">
        <v>145</v>
      </c>
      <c r="G18" s="81">
        <f t="shared" si="0"/>
        <v>0</v>
      </c>
    </row>
    <row r="19" spans="2:7" ht="15.75" x14ac:dyDescent="0.25">
      <c r="B19" s="82" t="s">
        <v>148</v>
      </c>
      <c r="C19" s="83"/>
      <c r="D19" s="84">
        <f>SUM(D9:D12)</f>
        <v>2.4</v>
      </c>
      <c r="E19" s="85">
        <f>SUM(E9:E18)</f>
        <v>3000000</v>
      </c>
      <c r="F19" s="86" t="s">
        <v>145</v>
      </c>
      <c r="G19" s="87">
        <f>SUM(G9:G18)</f>
        <v>1000000</v>
      </c>
    </row>
    <row r="20" spans="2:7" ht="15.75" x14ac:dyDescent="0.25">
      <c r="B20" s="88"/>
      <c r="C20" s="88"/>
      <c r="D20" s="89"/>
      <c r="E20" s="90"/>
      <c r="F20" s="91"/>
      <c r="G20" s="92"/>
    </row>
    <row r="21" spans="2:7" ht="15.75" x14ac:dyDescent="0.25">
      <c r="B21" s="88"/>
      <c r="C21" s="88"/>
      <c r="D21" s="89"/>
      <c r="E21" s="90"/>
      <c r="F21" s="91"/>
      <c r="G21" s="92"/>
    </row>
    <row r="22" spans="2:7" ht="15.75" x14ac:dyDescent="0.25">
      <c r="B22" s="88"/>
      <c r="C22" s="88"/>
      <c r="D22" s="89"/>
      <c r="E22" s="90"/>
      <c r="F22" s="91"/>
      <c r="G22" s="92"/>
    </row>
    <row r="23" spans="2:7" ht="15.75" x14ac:dyDescent="0.25">
      <c r="B23" s="88"/>
      <c r="C23" s="88"/>
      <c r="D23" s="89"/>
      <c r="E23" s="90"/>
      <c r="F23" s="91"/>
      <c r="G23" s="92"/>
    </row>
    <row r="24" spans="2:7" ht="15.75" x14ac:dyDescent="0.25">
      <c r="B24" s="93" t="s">
        <v>149</v>
      </c>
      <c r="C24" s="94"/>
      <c r="D24" s="95"/>
      <c r="E24" s="95"/>
      <c r="F24" s="95"/>
      <c r="G24" s="95"/>
    </row>
    <row r="25" spans="2:7" x14ac:dyDescent="0.25">
      <c r="B25" s="261" t="s">
        <v>141</v>
      </c>
      <c r="C25" s="261"/>
      <c r="D25" s="40" t="s">
        <v>142</v>
      </c>
      <c r="E25" s="261" t="s">
        <v>288</v>
      </c>
      <c r="F25" s="261"/>
      <c r="G25" s="40" t="s">
        <v>304</v>
      </c>
    </row>
    <row r="26" spans="2:7" ht="18.75" x14ac:dyDescent="0.3">
      <c r="B26" s="11" t="s">
        <v>150</v>
      </c>
      <c r="C26" s="12"/>
      <c r="D26" s="39"/>
      <c r="E26" s="13"/>
      <c r="F26" s="96" t="s">
        <v>145</v>
      </c>
      <c r="G26" s="81">
        <f>D26*E26</f>
        <v>0</v>
      </c>
    </row>
    <row r="27" spans="2:7" ht="18.75" x14ac:dyDescent="0.3">
      <c r="B27" s="11" t="s">
        <v>151</v>
      </c>
      <c r="C27" s="12"/>
      <c r="D27" s="39"/>
      <c r="E27" s="13"/>
      <c r="F27" s="96" t="s">
        <v>145</v>
      </c>
      <c r="G27" s="81">
        <f t="shared" ref="G27:G37" si="1">D27*E27</f>
        <v>0</v>
      </c>
    </row>
    <row r="28" spans="2:7" ht="18.75" x14ac:dyDescent="0.3">
      <c r="B28" s="11" t="s">
        <v>152</v>
      </c>
      <c r="C28" s="12"/>
      <c r="D28" s="39"/>
      <c r="E28" s="13"/>
      <c r="F28" s="96" t="s">
        <v>145</v>
      </c>
      <c r="G28" s="81">
        <f t="shared" si="1"/>
        <v>0</v>
      </c>
    </row>
    <row r="29" spans="2:7" ht="18.75" x14ac:dyDescent="0.3">
      <c r="B29" s="11"/>
      <c r="C29" s="12"/>
      <c r="D29" s="39"/>
      <c r="E29" s="13"/>
      <c r="F29" s="96" t="s">
        <v>145</v>
      </c>
      <c r="G29" s="81">
        <f t="shared" si="1"/>
        <v>0</v>
      </c>
    </row>
    <row r="30" spans="2:7" ht="18.75" x14ac:dyDescent="0.3">
      <c r="B30" s="11"/>
      <c r="C30" s="12"/>
      <c r="D30" s="39"/>
      <c r="E30" s="13"/>
      <c r="F30" s="96" t="s">
        <v>145</v>
      </c>
      <c r="G30" s="81">
        <f t="shared" si="1"/>
        <v>0</v>
      </c>
    </row>
    <row r="31" spans="2:7" ht="18.75" x14ac:dyDescent="0.3">
      <c r="B31" s="11"/>
      <c r="C31" s="12"/>
      <c r="D31" s="39"/>
      <c r="E31" s="13"/>
      <c r="F31" s="96" t="s">
        <v>145</v>
      </c>
      <c r="G31" s="81">
        <f t="shared" si="1"/>
        <v>0</v>
      </c>
    </row>
    <row r="32" spans="2:7" ht="18.75" x14ac:dyDescent="0.3">
      <c r="B32" s="11"/>
      <c r="C32" s="12"/>
      <c r="D32" s="39"/>
      <c r="E32" s="13"/>
      <c r="F32" s="96" t="s">
        <v>145</v>
      </c>
      <c r="G32" s="81">
        <f t="shared" si="1"/>
        <v>0</v>
      </c>
    </row>
    <row r="33" spans="2:7" ht="18.75" x14ac:dyDescent="0.3">
      <c r="B33" s="11"/>
      <c r="C33" s="12"/>
      <c r="D33" s="39"/>
      <c r="E33" s="13"/>
      <c r="F33" s="96" t="s">
        <v>145</v>
      </c>
      <c r="G33" s="81">
        <f t="shared" si="1"/>
        <v>0</v>
      </c>
    </row>
    <row r="34" spans="2:7" ht="18.75" x14ac:dyDescent="0.3">
      <c r="B34" s="11"/>
      <c r="C34" s="12"/>
      <c r="D34" s="39"/>
      <c r="E34" s="13"/>
      <c r="F34" s="96" t="s">
        <v>145</v>
      </c>
      <c r="G34" s="81">
        <f t="shared" si="1"/>
        <v>0</v>
      </c>
    </row>
    <row r="35" spans="2:7" ht="18.75" x14ac:dyDescent="0.3">
      <c r="B35" s="11"/>
      <c r="C35" s="12"/>
      <c r="D35" s="39"/>
      <c r="E35" s="13"/>
      <c r="F35" s="96" t="s">
        <v>145</v>
      </c>
      <c r="G35" s="81">
        <f t="shared" si="1"/>
        <v>0</v>
      </c>
    </row>
    <row r="36" spans="2:7" ht="18.75" x14ac:dyDescent="0.3">
      <c r="B36" s="11"/>
      <c r="C36" s="12"/>
      <c r="D36" s="39"/>
      <c r="E36" s="13"/>
      <c r="F36" s="96" t="s">
        <v>145</v>
      </c>
      <c r="G36" s="81">
        <f t="shared" si="1"/>
        <v>0</v>
      </c>
    </row>
    <row r="37" spans="2:7" ht="18.75" x14ac:dyDescent="0.3">
      <c r="B37" s="11"/>
      <c r="C37" s="12"/>
      <c r="D37" s="39"/>
      <c r="E37" s="13"/>
      <c r="F37" s="96" t="s">
        <v>145</v>
      </c>
      <c r="G37" s="81">
        <f t="shared" si="1"/>
        <v>0</v>
      </c>
    </row>
    <row r="38" spans="2:7" ht="15.75" x14ac:dyDescent="0.25">
      <c r="B38" s="82" t="s">
        <v>148</v>
      </c>
      <c r="C38" s="83"/>
      <c r="D38" s="84">
        <f>SUM(D27:D28)</f>
        <v>0</v>
      </c>
      <c r="E38" s="85">
        <f>SUM(E26:E37)</f>
        <v>0</v>
      </c>
      <c r="F38" s="86" t="s">
        <v>145</v>
      </c>
      <c r="G38" s="87">
        <f>SUM(G26:G37)</f>
        <v>0</v>
      </c>
    </row>
    <row r="40" spans="2:7" ht="18.75" x14ac:dyDescent="0.3">
      <c r="B40" s="259" t="s">
        <v>171</v>
      </c>
      <c r="C40" s="15" t="s">
        <v>166</v>
      </c>
      <c r="D40" s="260">
        <v>0.13</v>
      </c>
      <c r="E40" s="260"/>
    </row>
    <row r="41" spans="2:7" ht="18.75" x14ac:dyDescent="0.3">
      <c r="B41" s="259"/>
      <c r="C41" s="15" t="s">
        <v>328</v>
      </c>
      <c r="D41" s="260">
        <v>0.05</v>
      </c>
      <c r="E41" s="260"/>
    </row>
  </sheetData>
  <sheetProtection algorithmName="SHA-512" hashValue="ny/CXo6gMa89pp29oK8ux8z9uyrPvWVOhdQ/H80b2U1OaWtazJlXVR2kJ9J55hhvTRkt8u2jVQbAJjR0foUEIA==" saltValue="60lngjEFUVlguYyoxibe1A==" spinCount="100000" sheet="1" objects="1" scenarios="1"/>
  <protectedRanges>
    <protectedRange sqref="B9:E18 B26:E37 D40:E41" name="Plage1"/>
  </protectedRanges>
  <mergeCells count="9">
    <mergeCell ref="B40:B41"/>
    <mergeCell ref="D40:E40"/>
    <mergeCell ref="D41:E41"/>
    <mergeCell ref="B3:F3"/>
    <mergeCell ref="B8:C8"/>
    <mergeCell ref="B25:C25"/>
    <mergeCell ref="E25:F25"/>
    <mergeCell ref="B7:C7"/>
    <mergeCell ref="F8:G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G13"/>
  <sheetViews>
    <sheetView topLeftCell="A16" workbookViewId="0">
      <selection activeCell="G31" sqref="G31"/>
    </sheetView>
  </sheetViews>
  <sheetFormatPr baseColWidth="10" defaultColWidth="11.42578125" defaultRowHeight="15" x14ac:dyDescent="0.25"/>
  <cols>
    <col min="1" max="1" width="11.42578125" style="29" customWidth="1"/>
    <col min="2" max="4" width="11.42578125" style="29"/>
    <col min="5" max="5" width="21" style="29" customWidth="1"/>
    <col min="6" max="6" width="24.5703125" style="29" customWidth="1"/>
    <col min="7" max="7" width="15.85546875" style="29" customWidth="1"/>
    <col min="8" max="8" width="5.5703125" style="29" customWidth="1"/>
    <col min="9" max="16384" width="11.42578125" style="29"/>
  </cols>
  <sheetData>
    <row r="2" spans="2:7" ht="21" x14ac:dyDescent="0.35">
      <c r="C2" s="239" t="s">
        <v>425</v>
      </c>
      <c r="D2" s="239"/>
      <c r="E2" s="239"/>
      <c r="F2" s="239"/>
      <c r="G2" s="239"/>
    </row>
    <row r="7" spans="2:7" ht="21" x14ac:dyDescent="0.35">
      <c r="B7" s="97" t="s">
        <v>175</v>
      </c>
      <c r="C7" s="97"/>
      <c r="D7" s="97"/>
      <c r="E7" s="97"/>
      <c r="F7" s="97"/>
      <c r="G7" s="108">
        <v>0.03</v>
      </c>
    </row>
    <row r="8" spans="2:7" ht="21" x14ac:dyDescent="0.35">
      <c r="B8" s="97" t="s">
        <v>176</v>
      </c>
      <c r="C8" s="97"/>
      <c r="D8" s="97"/>
      <c r="E8" s="97"/>
      <c r="F8" s="97"/>
      <c r="G8" s="108">
        <v>0.05</v>
      </c>
    </row>
    <row r="9" spans="2:7" ht="21" x14ac:dyDescent="0.35">
      <c r="B9" s="97" t="s">
        <v>177</v>
      </c>
      <c r="C9" s="97"/>
      <c r="D9" s="97"/>
      <c r="E9" s="97"/>
      <c r="F9" s="97"/>
      <c r="G9" s="108">
        <v>0.1</v>
      </c>
    </row>
    <row r="10" spans="2:7" ht="21" x14ac:dyDescent="0.35">
      <c r="B10" s="17" t="s">
        <v>322</v>
      </c>
      <c r="C10" s="18"/>
      <c r="D10" s="18"/>
      <c r="E10" s="18"/>
      <c r="F10" s="18"/>
      <c r="G10" s="108">
        <v>0.05</v>
      </c>
    </row>
    <row r="11" spans="2:7" ht="21" x14ac:dyDescent="0.35">
      <c r="B11" s="97" t="s">
        <v>261</v>
      </c>
      <c r="C11" s="97"/>
      <c r="D11" s="97"/>
      <c r="E11" s="97"/>
      <c r="F11" s="97"/>
      <c r="G11" s="108">
        <v>0.01</v>
      </c>
    </row>
    <row r="12" spans="2:7" ht="21" x14ac:dyDescent="0.35">
      <c r="B12" s="97" t="s">
        <v>262</v>
      </c>
      <c r="C12" s="97"/>
      <c r="D12" s="97"/>
      <c r="E12" s="97"/>
      <c r="F12" s="97"/>
      <c r="G12" s="108">
        <v>0.05</v>
      </c>
    </row>
    <row r="13" spans="2:7" ht="21" x14ac:dyDescent="0.35">
      <c r="B13" s="97" t="s">
        <v>263</v>
      </c>
      <c r="C13" s="97"/>
      <c r="D13" s="97"/>
      <c r="E13" s="97"/>
      <c r="F13" s="97"/>
      <c r="G13" s="108">
        <v>0.01</v>
      </c>
    </row>
  </sheetData>
  <sheetProtection algorithmName="SHA-512" hashValue="FAEGPso1eI9cRjpSHV95h/YFaQ81TQjbkxhnm8XeaLxcbXPeMSa18mraptbks1iA5uljmCUsN8d+LVxWd1+MlQ==" saltValue="5yu+ijJh1T1tNXSEfMYIPw==" spinCount="100000" sheet="1" objects="1" scenarios="1"/>
  <protectedRanges>
    <protectedRange sqref="G7:G9 G11:G13" name="Plage1"/>
  </protectedRanges>
  <mergeCells count="1">
    <mergeCell ref="C2:G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H38"/>
  <sheetViews>
    <sheetView topLeftCell="A19" workbookViewId="0">
      <selection activeCell="I11" sqref="I11"/>
    </sheetView>
  </sheetViews>
  <sheetFormatPr baseColWidth="10" defaultColWidth="11.42578125" defaultRowHeight="15" x14ac:dyDescent="0.25"/>
  <cols>
    <col min="1" max="1" width="11.42578125" style="6"/>
    <col min="2" max="2" width="18.5703125" style="6" customWidth="1"/>
    <col min="3" max="3" width="17.5703125" style="6" customWidth="1"/>
    <col min="4" max="16384" width="11.42578125" style="6"/>
  </cols>
  <sheetData>
    <row r="1" spans="2:8" s="29" customFormat="1" x14ac:dyDescent="0.25"/>
    <row r="2" spans="2:8" s="29" customFormat="1" ht="21" x14ac:dyDescent="0.35">
      <c r="B2" s="239" t="s">
        <v>426</v>
      </c>
      <c r="C2" s="239"/>
      <c r="D2" s="239"/>
      <c r="E2" s="239"/>
      <c r="F2" s="239"/>
    </row>
    <row r="3" spans="2:8" s="29" customFormat="1" x14ac:dyDescent="0.25"/>
    <row r="4" spans="2:8" s="29" customFormat="1" x14ac:dyDescent="0.25"/>
    <row r="5" spans="2:8" s="29" customFormat="1" x14ac:dyDescent="0.25"/>
    <row r="6" spans="2:8" s="29" customFormat="1" ht="23.25" x14ac:dyDescent="0.35">
      <c r="B6" s="99" t="s">
        <v>179</v>
      </c>
      <c r="C6" s="95"/>
      <c r="D6" s="100"/>
      <c r="E6" s="100"/>
    </row>
    <row r="7" spans="2:8" s="29" customFormat="1" ht="18.75" x14ac:dyDescent="0.3">
      <c r="B7" s="14" t="s">
        <v>178</v>
      </c>
      <c r="C7" s="14"/>
      <c r="D7" s="263">
        <v>0.2</v>
      </c>
      <c r="E7" s="263"/>
    </row>
    <row r="8" spans="2:8" s="29" customFormat="1" x14ac:dyDescent="0.25"/>
    <row r="9" spans="2:8" s="29" customFormat="1" x14ac:dyDescent="0.25"/>
    <row r="10" spans="2:8" s="29" customFormat="1" ht="23.25" x14ac:dyDescent="0.35">
      <c r="B10" s="99" t="s">
        <v>186</v>
      </c>
    </row>
    <row r="11" spans="2:8" s="29" customFormat="1" ht="21" x14ac:dyDescent="0.35">
      <c r="B11" s="19" t="s">
        <v>180</v>
      </c>
      <c r="C11" s="20"/>
      <c r="D11" s="20"/>
      <c r="E11" s="20"/>
      <c r="F11" s="21"/>
      <c r="G11" s="22">
        <v>0.02</v>
      </c>
      <c r="H11" s="100"/>
    </row>
    <row r="12" spans="2:8" s="29" customFormat="1" ht="21" x14ac:dyDescent="0.35">
      <c r="B12" s="19" t="s">
        <v>181</v>
      </c>
      <c r="C12" s="20"/>
      <c r="D12" s="20"/>
      <c r="E12" s="20"/>
      <c r="F12" s="21"/>
      <c r="G12" s="22">
        <v>0.02</v>
      </c>
      <c r="H12" s="100"/>
    </row>
    <row r="13" spans="2:8" s="29" customFormat="1" ht="21" x14ac:dyDescent="0.35">
      <c r="B13" s="19" t="s">
        <v>182</v>
      </c>
      <c r="C13" s="20"/>
      <c r="D13" s="20"/>
      <c r="E13" s="20"/>
      <c r="F13" s="21"/>
      <c r="G13" s="22">
        <v>0.02</v>
      </c>
      <c r="H13" s="100"/>
    </row>
    <row r="14" spans="2:8" s="29" customFormat="1" ht="18.75" x14ac:dyDescent="0.3">
      <c r="B14" s="19" t="s">
        <v>183</v>
      </c>
      <c r="C14" s="20"/>
      <c r="D14" s="20"/>
      <c r="E14" s="20"/>
      <c r="F14" s="21"/>
      <c r="G14" s="23">
        <v>0.02</v>
      </c>
      <c r="H14" s="100"/>
    </row>
    <row r="15" spans="2:8" s="29" customFormat="1" ht="18.75" x14ac:dyDescent="0.3">
      <c r="B15" s="19" t="s">
        <v>184</v>
      </c>
      <c r="C15" s="20"/>
      <c r="D15" s="20"/>
      <c r="E15" s="20"/>
      <c r="F15" s="21"/>
      <c r="G15" s="24">
        <v>8</v>
      </c>
      <c r="H15" s="101" t="s">
        <v>185</v>
      </c>
    </row>
    <row r="16" spans="2:8" s="29" customFormat="1" x14ac:dyDescent="0.25"/>
    <row r="17" s="29" customFormat="1" x14ac:dyDescent="0.25"/>
    <row r="18" s="29" customFormat="1" x14ac:dyDescent="0.25"/>
    <row r="19" s="29" customFormat="1" x14ac:dyDescent="0.25"/>
    <row r="20" s="29" customFormat="1" x14ac:dyDescent="0.25"/>
    <row r="21" s="29" customFormat="1" x14ac:dyDescent="0.25"/>
    <row r="22" s="29" customFormat="1" x14ac:dyDescent="0.25"/>
    <row r="23" s="29" customFormat="1" x14ac:dyDescent="0.25"/>
    <row r="24" s="29" customFormat="1" x14ac:dyDescent="0.25"/>
    <row r="25" s="29" customFormat="1" x14ac:dyDescent="0.25"/>
    <row r="26" s="29" customFormat="1" x14ac:dyDescent="0.25"/>
    <row r="27" s="29" customFormat="1" x14ac:dyDescent="0.25"/>
    <row r="28" s="29" customFormat="1" x14ac:dyDescent="0.25"/>
    <row r="29" s="29" customFormat="1" x14ac:dyDescent="0.25"/>
    <row r="30" s="29" customFormat="1" x14ac:dyDescent="0.25"/>
    <row r="31" s="29" customFormat="1" x14ac:dyDescent="0.25"/>
    <row r="32" s="29" customFormat="1" x14ac:dyDescent="0.25"/>
    <row r="33" s="29" customFormat="1" x14ac:dyDescent="0.25"/>
    <row r="34" s="29" customFormat="1" x14ac:dyDescent="0.25"/>
    <row r="35" s="29" customFormat="1" x14ac:dyDescent="0.25"/>
    <row r="36" s="29" customFormat="1" x14ac:dyDescent="0.25"/>
    <row r="37" s="29" customFormat="1" x14ac:dyDescent="0.25"/>
    <row r="38" s="29" customFormat="1" x14ac:dyDescent="0.25"/>
  </sheetData>
  <sheetProtection algorithmName="SHA-512" hashValue="QKurisHWk+c1R0WI6uDr6CvAbcG2xt94vgjjrLO9CqOgJqtFwzxG3dLIkhIQLi4Aj86zEiO8pXz9ylrxOExifA==" saltValue="Kin5N7rLOjuFNR/cpTF4Dg==" spinCount="100000" sheet="1" objects="1" scenarios="1"/>
  <protectedRanges>
    <protectedRange sqref="D7:E7 G11:G15" name="Plage1"/>
  </protectedRanges>
  <mergeCells count="2">
    <mergeCell ref="B2:F2"/>
    <mergeCell ref="D7:E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R89"/>
  <sheetViews>
    <sheetView topLeftCell="A35" workbookViewId="0"/>
  </sheetViews>
  <sheetFormatPr baseColWidth="10" defaultColWidth="11.42578125" defaultRowHeight="15" x14ac:dyDescent="0.25"/>
  <cols>
    <col min="1" max="1" width="8" style="29" customWidth="1"/>
    <col min="2" max="2" width="43.140625" style="6" customWidth="1"/>
    <col min="3" max="3" width="7.5703125" style="6" customWidth="1"/>
    <col min="4" max="5" width="11.42578125" style="6"/>
    <col min="6" max="44" width="11.42578125" style="29"/>
    <col min="45" max="16384" width="11.42578125" style="6"/>
  </cols>
  <sheetData>
    <row r="1" spans="2:9" s="29" customFormat="1" x14ac:dyDescent="0.25"/>
    <row r="2" spans="2:9" s="29" customFormat="1" ht="21" x14ac:dyDescent="0.35">
      <c r="C2" s="239" t="s">
        <v>427</v>
      </c>
      <c r="D2" s="239"/>
      <c r="E2" s="239"/>
      <c r="F2" s="239"/>
      <c r="G2" s="239"/>
    </row>
    <row r="3" spans="2:9" s="29" customFormat="1" ht="23.25" x14ac:dyDescent="0.35">
      <c r="B3" s="119"/>
      <c r="C3" s="119"/>
      <c r="D3" s="120"/>
      <c r="E3" s="120"/>
      <c r="F3" s="121"/>
      <c r="G3" s="121"/>
      <c r="H3" s="122"/>
      <c r="I3" s="120"/>
    </row>
    <row r="4" spans="2:9" s="29" customFormat="1" ht="23.25" x14ac:dyDescent="0.35">
      <c r="B4" s="123" t="s">
        <v>321</v>
      </c>
      <c r="C4" s="119"/>
      <c r="D4" s="120"/>
      <c r="E4" s="120"/>
      <c r="F4" s="121"/>
      <c r="G4" s="121"/>
      <c r="H4" s="122"/>
      <c r="I4" s="120"/>
    </row>
    <row r="5" spans="2:9" ht="18.75" x14ac:dyDescent="0.3">
      <c r="B5" s="17" t="s">
        <v>155</v>
      </c>
      <c r="C5" s="18"/>
      <c r="D5" s="273">
        <v>8.0000000000000002E-3</v>
      </c>
      <c r="E5" s="274"/>
      <c r="F5" s="124" t="s">
        <v>156</v>
      </c>
      <c r="G5" s="275">
        <f>invest_commune!C42*D5/12</f>
        <v>89666.666666666672</v>
      </c>
      <c r="H5" s="275"/>
      <c r="I5" s="125" t="s">
        <v>310</v>
      </c>
    </row>
    <row r="6" spans="2:9" ht="18.75" x14ac:dyDescent="0.3">
      <c r="B6" s="17" t="s">
        <v>157</v>
      </c>
      <c r="C6" s="18"/>
      <c r="D6" s="266">
        <v>10000</v>
      </c>
      <c r="E6" s="267"/>
      <c r="F6" s="124" t="s">
        <v>158</v>
      </c>
      <c r="G6" s="124"/>
      <c r="H6" s="126"/>
      <c r="I6" s="125"/>
    </row>
    <row r="7" spans="2:9" ht="18.75" x14ac:dyDescent="0.3">
      <c r="B7" s="17" t="s">
        <v>159</v>
      </c>
      <c r="C7" s="18"/>
      <c r="D7" s="268">
        <v>100000</v>
      </c>
      <c r="E7" s="269"/>
      <c r="F7" s="124" t="s">
        <v>158</v>
      </c>
      <c r="G7" s="124"/>
      <c r="H7" s="127"/>
      <c r="I7" s="127"/>
    </row>
    <row r="8" spans="2:9" ht="18.75" x14ac:dyDescent="0.3">
      <c r="B8" s="17" t="s">
        <v>116</v>
      </c>
      <c r="C8" s="18"/>
      <c r="D8" s="268">
        <v>50000</v>
      </c>
      <c r="E8" s="269"/>
      <c r="F8" s="124" t="s">
        <v>158</v>
      </c>
      <c r="G8" s="124"/>
      <c r="H8" s="127"/>
      <c r="I8" s="127"/>
    </row>
    <row r="9" spans="2:9" ht="18.75" x14ac:dyDescent="0.3">
      <c r="B9" s="17" t="s">
        <v>160</v>
      </c>
      <c r="C9" s="18"/>
      <c r="D9" s="268">
        <v>30000</v>
      </c>
      <c r="E9" s="269"/>
      <c r="F9" s="124" t="s">
        <v>158</v>
      </c>
      <c r="G9" s="124"/>
      <c r="H9" s="127"/>
      <c r="I9" s="127"/>
    </row>
    <row r="10" spans="2:9" ht="18.75" x14ac:dyDescent="0.3">
      <c r="B10" s="17" t="s">
        <v>161</v>
      </c>
      <c r="C10" s="18"/>
      <c r="D10" s="268">
        <v>15000</v>
      </c>
      <c r="E10" s="269"/>
      <c r="F10" s="124" t="s">
        <v>158</v>
      </c>
      <c r="G10" s="124"/>
      <c r="H10" s="127"/>
      <c r="I10" s="127"/>
    </row>
    <row r="11" spans="2:9" ht="18.75" x14ac:dyDescent="0.3">
      <c r="B11" s="17" t="s">
        <v>162</v>
      </c>
      <c r="C11" s="18"/>
      <c r="D11" s="268">
        <v>5000</v>
      </c>
      <c r="E11" s="269"/>
      <c r="F11" s="124" t="s">
        <v>158</v>
      </c>
      <c r="G11" s="124"/>
      <c r="H11" s="127"/>
      <c r="I11" s="127"/>
    </row>
    <row r="12" spans="2:9" ht="18.75" x14ac:dyDescent="0.3">
      <c r="B12" s="17" t="s">
        <v>168</v>
      </c>
      <c r="C12" s="18"/>
      <c r="D12" s="268">
        <v>5000</v>
      </c>
      <c r="E12" s="269"/>
      <c r="F12" s="124" t="s">
        <v>158</v>
      </c>
      <c r="G12" s="124"/>
      <c r="H12" s="127"/>
      <c r="I12" s="127"/>
    </row>
    <row r="13" spans="2:9" ht="18.75" x14ac:dyDescent="0.3">
      <c r="B13" s="17" t="s">
        <v>169</v>
      </c>
      <c r="C13" s="18"/>
      <c r="D13" s="268">
        <v>2000</v>
      </c>
      <c r="E13" s="269"/>
      <c r="F13" s="124" t="s">
        <v>158</v>
      </c>
      <c r="G13" s="124"/>
      <c r="H13" s="127"/>
      <c r="I13" s="127"/>
    </row>
    <row r="14" spans="2:9" ht="18.75" x14ac:dyDescent="0.3">
      <c r="B14" s="17"/>
      <c r="C14" s="18"/>
      <c r="D14" s="268"/>
      <c r="E14" s="269"/>
      <c r="F14" s="124" t="s">
        <v>158</v>
      </c>
      <c r="G14" s="124"/>
      <c r="H14" s="127"/>
      <c r="I14" s="127"/>
    </row>
    <row r="15" spans="2:9" ht="18.75" x14ac:dyDescent="0.3">
      <c r="B15" s="17"/>
      <c r="C15" s="18"/>
      <c r="D15" s="268"/>
      <c r="E15" s="269"/>
      <c r="F15" s="124" t="s">
        <v>158</v>
      </c>
      <c r="G15" s="124"/>
      <c r="H15" s="127"/>
      <c r="I15" s="127"/>
    </row>
    <row r="16" spans="2:9" ht="18.75" x14ac:dyDescent="0.3">
      <c r="B16" s="17"/>
      <c r="C16" s="18"/>
      <c r="D16" s="268"/>
      <c r="E16" s="269"/>
      <c r="F16" s="124" t="s">
        <v>158</v>
      </c>
      <c r="G16" s="124"/>
      <c r="H16" s="127"/>
      <c r="I16" s="127"/>
    </row>
    <row r="17" spans="2:9" ht="18.75" x14ac:dyDescent="0.3">
      <c r="B17" s="17"/>
      <c r="C17" s="18"/>
      <c r="D17" s="268"/>
      <c r="E17" s="269"/>
      <c r="F17" s="124" t="s">
        <v>158</v>
      </c>
      <c r="G17" s="124"/>
      <c r="H17" s="127"/>
      <c r="I17" s="127"/>
    </row>
    <row r="18" spans="2:9" ht="18.75" x14ac:dyDescent="0.3">
      <c r="B18" s="17"/>
      <c r="C18" s="18"/>
      <c r="D18" s="268"/>
      <c r="E18" s="269"/>
      <c r="F18" s="124" t="s">
        <v>158</v>
      </c>
      <c r="G18" s="124"/>
      <c r="H18" s="127"/>
      <c r="I18" s="127"/>
    </row>
    <row r="19" spans="2:9" ht="18.75" x14ac:dyDescent="0.3">
      <c r="B19" s="17"/>
      <c r="C19" s="18"/>
      <c r="D19" s="268"/>
      <c r="E19" s="269"/>
      <c r="F19" s="124" t="s">
        <v>158</v>
      </c>
      <c r="G19" s="124"/>
      <c r="H19" s="127"/>
      <c r="I19" s="127"/>
    </row>
    <row r="20" spans="2:9" ht="18.75" x14ac:dyDescent="0.3">
      <c r="B20" s="17"/>
      <c r="C20" s="18"/>
      <c r="D20" s="268"/>
      <c r="E20" s="269"/>
      <c r="F20" s="124" t="s">
        <v>158</v>
      </c>
      <c r="G20" s="124"/>
      <c r="H20" s="127"/>
      <c r="I20" s="127"/>
    </row>
    <row r="21" spans="2:9" ht="18.75" x14ac:dyDescent="0.3">
      <c r="B21" s="17"/>
      <c r="C21" s="18"/>
      <c r="D21" s="268"/>
      <c r="E21" s="269"/>
      <c r="F21" s="124" t="s">
        <v>158</v>
      </c>
      <c r="G21" s="124"/>
      <c r="H21" s="127"/>
      <c r="I21" s="127"/>
    </row>
    <row r="22" spans="2:9" ht="18.75" x14ac:dyDescent="0.3">
      <c r="B22" s="17"/>
      <c r="C22" s="18"/>
      <c r="D22" s="268"/>
      <c r="E22" s="269"/>
      <c r="F22" s="124" t="s">
        <v>158</v>
      </c>
      <c r="G22" s="124"/>
      <c r="H22" s="127"/>
      <c r="I22" s="127"/>
    </row>
    <row r="23" spans="2:9" ht="18.75" x14ac:dyDescent="0.3">
      <c r="B23" s="17"/>
      <c r="C23" s="18"/>
      <c r="D23" s="268"/>
      <c r="E23" s="269"/>
      <c r="F23" s="124" t="s">
        <v>158</v>
      </c>
      <c r="G23" s="124"/>
      <c r="H23" s="127"/>
      <c r="I23" s="127"/>
    </row>
    <row r="24" spans="2:9" ht="18.75" x14ac:dyDescent="0.3">
      <c r="B24" s="17"/>
      <c r="C24" s="18"/>
      <c r="D24" s="268"/>
      <c r="E24" s="269"/>
      <c r="F24" s="124" t="s">
        <v>158</v>
      </c>
      <c r="G24" s="124"/>
      <c r="H24" s="127"/>
      <c r="I24" s="127"/>
    </row>
    <row r="25" spans="2:9" ht="18.75" x14ac:dyDescent="0.3">
      <c r="B25" s="17"/>
      <c r="C25" s="18"/>
      <c r="D25" s="268"/>
      <c r="E25" s="269"/>
      <c r="F25" s="124" t="s">
        <v>158</v>
      </c>
      <c r="G25" s="124"/>
      <c r="H25" s="127"/>
      <c r="I25" s="127"/>
    </row>
    <row r="26" spans="2:9" ht="23.25" x14ac:dyDescent="0.35">
      <c r="B26" s="123" t="s">
        <v>311</v>
      </c>
      <c r="C26" s="29"/>
      <c r="D26" s="29"/>
      <c r="E26" s="29"/>
      <c r="G26" s="124"/>
      <c r="H26" s="127"/>
      <c r="I26" s="127"/>
    </row>
    <row r="27" spans="2:9" ht="18.75" x14ac:dyDescent="0.3">
      <c r="B27" s="17" t="s">
        <v>163</v>
      </c>
      <c r="C27" s="18"/>
      <c r="D27" s="264">
        <v>2.5</v>
      </c>
      <c r="E27" s="265"/>
      <c r="F27" s="124" t="s">
        <v>164</v>
      </c>
      <c r="G27" s="124"/>
      <c r="H27" s="16">
        <f>50000/25000*2</f>
        <v>4</v>
      </c>
      <c r="I27" s="124" t="s">
        <v>165</v>
      </c>
    </row>
    <row r="28" spans="2:9" ht="18.75" x14ac:dyDescent="0.3">
      <c r="B28" s="17" t="s">
        <v>172</v>
      </c>
      <c r="C28" s="18"/>
      <c r="D28" s="264">
        <v>0.5</v>
      </c>
      <c r="E28" s="265"/>
      <c r="F28" s="124" t="s">
        <v>167</v>
      </c>
      <c r="G28" s="124"/>
      <c r="H28" s="127"/>
      <c r="I28" s="127"/>
    </row>
    <row r="29" spans="2:9" ht="18.75" x14ac:dyDescent="0.3">
      <c r="B29" s="17" t="s">
        <v>170</v>
      </c>
      <c r="C29" s="18"/>
      <c r="D29" s="270">
        <v>0.02</v>
      </c>
      <c r="E29" s="260"/>
      <c r="F29" s="127"/>
      <c r="G29" s="127"/>
      <c r="H29" s="128"/>
      <c r="I29" s="128"/>
    </row>
    <row r="30" spans="2:9" ht="18.75" x14ac:dyDescent="0.3">
      <c r="B30" s="17"/>
      <c r="C30" s="18"/>
      <c r="D30" s="266"/>
      <c r="E30" s="267"/>
      <c r="F30" s="124" t="s">
        <v>167</v>
      </c>
      <c r="G30" s="127"/>
      <c r="H30" s="128"/>
      <c r="I30" s="128"/>
    </row>
    <row r="31" spans="2:9" ht="18.75" x14ac:dyDescent="0.3">
      <c r="B31" s="17"/>
      <c r="C31" s="18"/>
      <c r="D31" s="266"/>
      <c r="E31" s="267"/>
      <c r="F31" s="124" t="s">
        <v>167</v>
      </c>
      <c r="G31" s="127"/>
      <c r="H31" s="128"/>
      <c r="I31" s="128"/>
    </row>
    <row r="32" spans="2:9" s="29" customFormat="1" ht="18.75" x14ac:dyDescent="0.3">
      <c r="B32" s="17"/>
      <c r="C32" s="18"/>
      <c r="D32" s="264"/>
      <c r="E32" s="265"/>
      <c r="F32" s="124" t="s">
        <v>167</v>
      </c>
      <c r="G32" s="124"/>
      <c r="H32" s="128"/>
      <c r="I32" s="124"/>
    </row>
    <row r="33" spans="2:9" s="29" customFormat="1" ht="18.75" x14ac:dyDescent="0.3">
      <c r="B33" s="17"/>
      <c r="C33" s="18"/>
      <c r="D33" s="264"/>
      <c r="E33" s="265"/>
      <c r="F33" s="124" t="s">
        <v>167</v>
      </c>
      <c r="G33" s="124"/>
      <c r="H33" s="127"/>
      <c r="I33" s="127"/>
    </row>
    <row r="34" spans="2:9" s="29" customFormat="1" ht="18.75" x14ac:dyDescent="0.3">
      <c r="B34" s="17"/>
      <c r="C34" s="18"/>
      <c r="D34" s="271"/>
      <c r="E34" s="272"/>
      <c r="F34" s="124" t="s">
        <v>167</v>
      </c>
      <c r="G34" s="127"/>
      <c r="H34" s="128"/>
      <c r="I34" s="128"/>
    </row>
    <row r="35" spans="2:9" s="29" customFormat="1" ht="18.75" x14ac:dyDescent="0.3">
      <c r="B35" s="17"/>
      <c r="C35" s="18"/>
      <c r="D35" s="266"/>
      <c r="E35" s="267"/>
      <c r="F35" s="124" t="s">
        <v>167</v>
      </c>
      <c r="G35" s="127"/>
      <c r="H35" s="128"/>
      <c r="I35" s="128"/>
    </row>
    <row r="36" spans="2:9" s="29" customFormat="1" ht="18.75" x14ac:dyDescent="0.3">
      <c r="B36" s="17"/>
      <c r="C36" s="18"/>
      <c r="D36" s="266"/>
      <c r="E36" s="267"/>
      <c r="F36" s="124" t="s">
        <v>167</v>
      </c>
      <c r="G36" s="127"/>
      <c r="H36" s="128"/>
      <c r="I36" s="128"/>
    </row>
    <row r="37" spans="2:9" s="29" customFormat="1" ht="18.75" x14ac:dyDescent="0.3">
      <c r="B37" s="17"/>
      <c r="C37" s="18"/>
      <c r="D37" s="266"/>
      <c r="E37" s="267"/>
      <c r="F37" s="124" t="s">
        <v>167</v>
      </c>
      <c r="G37" s="127"/>
      <c r="H37" s="128"/>
      <c r="I37" s="128"/>
    </row>
    <row r="38" spans="2:9" s="29" customFormat="1" ht="18.75" x14ac:dyDescent="0.3">
      <c r="B38" s="17"/>
      <c r="C38" s="18"/>
      <c r="D38" s="266"/>
      <c r="E38" s="267"/>
      <c r="F38" s="124" t="s">
        <v>167</v>
      </c>
      <c r="G38" s="127"/>
      <c r="H38" s="128"/>
      <c r="I38" s="128"/>
    </row>
    <row r="39" spans="2:9" s="29" customFormat="1" x14ac:dyDescent="0.25"/>
    <row r="40" spans="2:9" s="29" customFormat="1" x14ac:dyDescent="0.25"/>
    <row r="41" spans="2:9" s="29" customFormat="1" x14ac:dyDescent="0.25"/>
    <row r="42" spans="2:9" s="29" customFormat="1" x14ac:dyDescent="0.25"/>
    <row r="43" spans="2:9" s="29" customFormat="1" x14ac:dyDescent="0.25"/>
    <row r="44" spans="2:9" s="29" customFormat="1" x14ac:dyDescent="0.25"/>
    <row r="45" spans="2:9" s="29" customFormat="1" x14ac:dyDescent="0.25"/>
    <row r="46" spans="2:9" s="29" customFormat="1" x14ac:dyDescent="0.25"/>
    <row r="47" spans="2:9" s="29" customFormat="1" x14ac:dyDescent="0.25"/>
    <row r="48" spans="2:9" s="29" customFormat="1" x14ac:dyDescent="0.25"/>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sheetData>
  <sheetProtection algorithmName="SHA-512" hashValue="Hf2yyrbQ+MSDm8tpIHcOA0v1+TeX7lWXeCOc7fm0yyoyVlbF0KZtZQm0ccGgQPLWMKPgbz1BeTEXU4iAdV9aig==" saltValue="trIFtmCA0rw3frc6a8+1ig==" spinCount="100000" sheet="1" objects="1" scenarios="1"/>
  <protectedRanges>
    <protectedRange sqref="B5:E38 H27" name="Plage1"/>
  </protectedRanges>
  <mergeCells count="35">
    <mergeCell ref="D35:E35"/>
    <mergeCell ref="D36:E36"/>
    <mergeCell ref="D37:E37"/>
    <mergeCell ref="D28:E28"/>
    <mergeCell ref="D30:E30"/>
    <mergeCell ref="D31:E31"/>
    <mergeCell ref="D24:E24"/>
    <mergeCell ref="D22:E22"/>
    <mergeCell ref="C2:G2"/>
    <mergeCell ref="D5:E5"/>
    <mergeCell ref="G5:H5"/>
    <mergeCell ref="D6:E6"/>
    <mergeCell ref="D13:E13"/>
    <mergeCell ref="D12:E12"/>
    <mergeCell ref="D7:E7"/>
    <mergeCell ref="D8:E8"/>
    <mergeCell ref="D9:E9"/>
    <mergeCell ref="D10:E10"/>
    <mergeCell ref="D11:E11"/>
    <mergeCell ref="D27:E27"/>
    <mergeCell ref="D38:E38"/>
    <mergeCell ref="D14:E14"/>
    <mergeCell ref="D15:E15"/>
    <mergeCell ref="D16:E16"/>
    <mergeCell ref="D17:E17"/>
    <mergeCell ref="D18:E18"/>
    <mergeCell ref="D19:E19"/>
    <mergeCell ref="D20:E20"/>
    <mergeCell ref="D21:E21"/>
    <mergeCell ref="D23:E23"/>
    <mergeCell ref="D25:E25"/>
    <mergeCell ref="D29:E29"/>
    <mergeCell ref="D34:E34"/>
    <mergeCell ref="D32:E32"/>
    <mergeCell ref="D33:E3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E90"/>
  <sheetViews>
    <sheetView topLeftCell="A66" zoomScale="115" zoomScaleNormal="115" workbookViewId="0"/>
  </sheetViews>
  <sheetFormatPr baseColWidth="10" defaultColWidth="11.42578125" defaultRowHeight="15" x14ac:dyDescent="0.25"/>
  <cols>
    <col min="1" max="1" width="11.42578125" style="29"/>
    <col min="2" max="2" width="34" style="6" customWidth="1"/>
    <col min="3" max="3" width="20.7109375" style="6" bestFit="1" customWidth="1"/>
    <col min="4" max="4" width="27.85546875" style="6" customWidth="1"/>
    <col min="5" max="5" width="17.85546875" style="6" customWidth="1"/>
    <col min="6" max="6" width="14" style="6" customWidth="1"/>
    <col min="7" max="7" width="13.42578125" style="6" customWidth="1"/>
    <col min="8" max="8" width="15.42578125" style="6" customWidth="1"/>
    <col min="9" max="9" width="15.7109375" style="6" customWidth="1"/>
    <col min="10" max="16384" width="11.42578125" style="6"/>
  </cols>
  <sheetData>
    <row r="1" spans="2:6" s="29" customFormat="1" x14ac:dyDescent="0.25"/>
    <row r="2" spans="2:6" s="29" customFormat="1" ht="21" x14ac:dyDescent="0.35">
      <c r="B2" s="239" t="s">
        <v>428</v>
      </c>
      <c r="C2" s="239"/>
      <c r="D2" s="239"/>
      <c r="E2" s="239"/>
      <c r="F2" s="239"/>
    </row>
    <row r="3" spans="2:6" s="29" customFormat="1" x14ac:dyDescent="0.25"/>
    <row r="4" spans="2:6" s="29" customFormat="1" x14ac:dyDescent="0.25"/>
    <row r="5" spans="2:6" s="29" customFormat="1" x14ac:dyDescent="0.25"/>
    <row r="6" spans="2:6" s="29" customFormat="1" x14ac:dyDescent="0.25"/>
    <row r="7" spans="2:6" s="29" customFormat="1" x14ac:dyDescent="0.25"/>
    <row r="8" spans="2:6" s="29" customFormat="1" x14ac:dyDescent="0.25"/>
    <row r="9" spans="2:6" s="29" customFormat="1" x14ac:dyDescent="0.25"/>
    <row r="10" spans="2:6" s="29" customFormat="1" x14ac:dyDescent="0.25"/>
    <row r="11" spans="2:6" s="29" customFormat="1" x14ac:dyDescent="0.25"/>
    <row r="12" spans="2:6" s="29" customFormat="1" x14ac:dyDescent="0.25"/>
    <row r="13" spans="2:6" s="29" customFormat="1" x14ac:dyDescent="0.25"/>
    <row r="14" spans="2:6" s="29" customFormat="1" x14ac:dyDescent="0.25"/>
    <row r="15" spans="2:6" s="29" customFormat="1" x14ac:dyDescent="0.25"/>
    <row r="16" spans="2:6" s="29" customFormat="1" x14ac:dyDescent="0.25"/>
    <row r="17" spans="2:135" s="29" customFormat="1" x14ac:dyDescent="0.25"/>
    <row r="18" spans="2:135" s="29" customFormat="1" x14ac:dyDescent="0.25"/>
    <row r="19" spans="2:135" s="29" customFormat="1" x14ac:dyDescent="0.25"/>
    <row r="20" spans="2:135" s="29" customFormat="1" x14ac:dyDescent="0.25"/>
    <row r="21" spans="2:135" s="29" customFormat="1" x14ac:dyDescent="0.25"/>
    <row r="22" spans="2:135" s="29" customFormat="1" x14ac:dyDescent="0.25"/>
    <row r="23" spans="2:135" s="29" customFormat="1" ht="21" x14ac:dyDescent="0.35">
      <c r="B23" s="129" t="s">
        <v>237</v>
      </c>
    </row>
    <row r="24" spans="2:135" s="29" customFormat="1" ht="21" x14ac:dyDescent="0.35">
      <c r="B24" s="130" t="s">
        <v>245</v>
      </c>
    </row>
    <row r="25" spans="2:135" ht="45" x14ac:dyDescent="0.25">
      <c r="B25" s="54" t="s">
        <v>192</v>
      </c>
      <c r="C25" s="54" t="s">
        <v>191</v>
      </c>
      <c r="D25" s="54" t="s">
        <v>231</v>
      </c>
      <c r="E25" s="54" t="s">
        <v>232</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row>
    <row r="26" spans="2:135" x14ac:dyDescent="0.25">
      <c r="B26" s="25" t="s">
        <v>188</v>
      </c>
      <c r="C26" s="51">
        <v>500</v>
      </c>
      <c r="D26" s="51">
        <v>100</v>
      </c>
      <c r="E26" s="50">
        <f>IFERROR(C26/D26,0)</f>
        <v>5</v>
      </c>
      <c r="F26" s="27" t="str">
        <f>IF(B26="","VIDE","VALEUR")</f>
        <v>VALEUR</v>
      </c>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row>
    <row r="27" spans="2:135" x14ac:dyDescent="0.25">
      <c r="B27" s="7" t="s">
        <v>189</v>
      </c>
      <c r="C27" s="36">
        <v>50</v>
      </c>
      <c r="D27" s="36">
        <v>2</v>
      </c>
      <c r="E27" s="50">
        <f t="shared" ref="E27:E34" si="0">IFERROR(C27/D27,0)</f>
        <v>25</v>
      </c>
      <c r="F27" s="27" t="str">
        <f t="shared" ref="F27:F34" si="1">IF(B27="","VIDE","VALEUR")</f>
        <v>VALEUR</v>
      </c>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row>
    <row r="28" spans="2:135" x14ac:dyDescent="0.25">
      <c r="B28" s="7" t="s">
        <v>190</v>
      </c>
      <c r="C28" s="36">
        <v>5000</v>
      </c>
      <c r="D28" s="36">
        <v>25</v>
      </c>
      <c r="E28" s="50">
        <f t="shared" si="0"/>
        <v>200</v>
      </c>
      <c r="F28" s="27" t="str">
        <f t="shared" si="1"/>
        <v>VALEUR</v>
      </c>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row>
    <row r="29" spans="2:135" x14ac:dyDescent="0.25">
      <c r="B29" s="7"/>
      <c r="C29" s="36"/>
      <c r="D29" s="36"/>
      <c r="E29" s="50">
        <f t="shared" si="0"/>
        <v>0</v>
      </c>
      <c r="F29" s="27" t="str">
        <f t="shared" si="1"/>
        <v>VIDE</v>
      </c>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row>
    <row r="30" spans="2:135" x14ac:dyDescent="0.25">
      <c r="B30" s="7"/>
      <c r="C30" s="36"/>
      <c r="D30" s="36"/>
      <c r="E30" s="50">
        <f t="shared" si="0"/>
        <v>0</v>
      </c>
      <c r="F30" s="27" t="str">
        <f t="shared" si="1"/>
        <v>VIDE</v>
      </c>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row>
    <row r="31" spans="2:135" x14ac:dyDescent="0.25">
      <c r="B31" s="7"/>
      <c r="C31" s="36"/>
      <c r="D31" s="36"/>
      <c r="E31" s="50">
        <f t="shared" si="0"/>
        <v>0</v>
      </c>
      <c r="F31" s="27" t="str">
        <f t="shared" si="1"/>
        <v>VIDE</v>
      </c>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row>
    <row r="32" spans="2:135" x14ac:dyDescent="0.25">
      <c r="B32" s="7"/>
      <c r="C32" s="36"/>
      <c r="D32" s="36"/>
      <c r="E32" s="50">
        <f t="shared" si="0"/>
        <v>0</v>
      </c>
      <c r="F32" s="27" t="str">
        <f t="shared" si="1"/>
        <v>VIDE</v>
      </c>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row>
    <row r="33" spans="2:135" x14ac:dyDescent="0.25">
      <c r="B33" s="7"/>
      <c r="C33" s="36"/>
      <c r="D33" s="36"/>
      <c r="E33" s="50">
        <f t="shared" si="0"/>
        <v>0</v>
      </c>
      <c r="F33" s="27" t="str">
        <f t="shared" si="1"/>
        <v>VIDE</v>
      </c>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row>
    <row r="34" spans="2:135" x14ac:dyDescent="0.25">
      <c r="B34" s="7"/>
      <c r="C34" s="36"/>
      <c r="D34" s="36"/>
      <c r="E34" s="50">
        <f t="shared" si="0"/>
        <v>0</v>
      </c>
      <c r="F34" s="27" t="str">
        <f t="shared" si="1"/>
        <v>VIDE</v>
      </c>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row>
    <row r="35" spans="2:135" ht="21.75" customHeight="1" x14ac:dyDescent="0.25">
      <c r="B35" s="277" t="s">
        <v>233</v>
      </c>
      <c r="C35" s="278"/>
      <c r="D35" s="279"/>
      <c r="E35" s="52">
        <f>AVERAGEIFS(E26:E34,F26:F34,"VALEUR")</f>
        <v>76.666666666666671</v>
      </c>
      <c r="F35" s="52" t="s">
        <v>145</v>
      </c>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row>
    <row r="36" spans="2:135" s="29" customFormat="1" x14ac:dyDescent="0.25">
      <c r="B36" s="71"/>
      <c r="C36" s="71"/>
      <c r="D36" s="71"/>
      <c r="E36" s="71"/>
    </row>
    <row r="37" spans="2:135" s="29" customFormat="1" ht="53.25" customHeight="1" x14ac:dyDescent="0.35">
      <c r="B37" s="280" t="s">
        <v>234</v>
      </c>
      <c r="C37" s="280"/>
      <c r="D37" s="280"/>
      <c r="E37" s="280"/>
      <c r="F37" s="280"/>
      <c r="G37" s="280"/>
      <c r="H37" s="280"/>
    </row>
    <row r="38" spans="2:135" s="29" customFormat="1" ht="21" x14ac:dyDescent="0.35">
      <c r="B38" s="130" t="s">
        <v>235</v>
      </c>
    </row>
    <row r="39" spans="2:135" s="29" customFormat="1" ht="45" x14ac:dyDescent="0.25">
      <c r="B39" s="55" t="s">
        <v>236</v>
      </c>
      <c r="C39" s="56">
        <v>50</v>
      </c>
      <c r="D39" s="134" t="s">
        <v>238</v>
      </c>
    </row>
    <row r="40" spans="2:135" s="29" customFormat="1" ht="21" x14ac:dyDescent="0.35">
      <c r="B40" s="130" t="s">
        <v>248</v>
      </c>
    </row>
    <row r="41" spans="2:135" s="29" customFormat="1" ht="30" x14ac:dyDescent="0.25">
      <c r="B41" s="55" t="s">
        <v>197</v>
      </c>
      <c r="C41" s="51">
        <v>750</v>
      </c>
      <c r="D41" s="29" t="s">
        <v>193</v>
      </c>
    </row>
    <row r="42" spans="2:135" s="29" customFormat="1" x14ac:dyDescent="0.25"/>
    <row r="43" spans="2:135" s="29" customFormat="1" x14ac:dyDescent="0.25"/>
    <row r="44" spans="2:135" s="29" customFormat="1" ht="21" x14ac:dyDescent="0.35">
      <c r="B44" s="129" t="s">
        <v>187</v>
      </c>
    </row>
    <row r="45" spans="2:135" s="29" customFormat="1" ht="21" x14ac:dyDescent="0.35">
      <c r="B45" s="130" t="s">
        <v>246</v>
      </c>
    </row>
    <row r="46" spans="2:135" s="29" customFormat="1" x14ac:dyDescent="0.25">
      <c r="B46" s="28" t="s">
        <v>195</v>
      </c>
      <c r="C46" s="7">
        <v>95</v>
      </c>
      <c r="D46" s="29" t="s">
        <v>26</v>
      </c>
    </row>
    <row r="47" spans="2:135" s="29" customFormat="1" ht="21" x14ac:dyDescent="0.35">
      <c r="B47" s="130" t="s">
        <v>247</v>
      </c>
    </row>
    <row r="48" spans="2:135" s="29" customFormat="1" ht="30" x14ac:dyDescent="0.25">
      <c r="B48" s="28" t="s">
        <v>194</v>
      </c>
      <c r="C48" s="53">
        <v>10000</v>
      </c>
      <c r="D48" s="29" t="s">
        <v>196</v>
      </c>
    </row>
    <row r="49" spans="2:9" s="29" customFormat="1" x14ac:dyDescent="0.25"/>
    <row r="50" spans="2:9" s="29" customFormat="1" x14ac:dyDescent="0.25"/>
    <row r="51" spans="2:9" s="29" customFormat="1" x14ac:dyDescent="0.25"/>
    <row r="52" spans="2:9" s="29" customFormat="1" x14ac:dyDescent="0.25"/>
    <row r="53" spans="2:9" s="29" customFormat="1" x14ac:dyDescent="0.25">
      <c r="B53" s="29" t="s">
        <v>249</v>
      </c>
    </row>
    <row r="54" spans="2:9" s="29" customFormat="1" x14ac:dyDescent="0.25">
      <c r="E54" s="37" t="s">
        <v>239</v>
      </c>
      <c r="F54" s="37" t="s">
        <v>240</v>
      </c>
      <c r="G54" s="37" t="s">
        <v>241</v>
      </c>
      <c r="H54" s="37" t="s">
        <v>242</v>
      </c>
      <c r="I54" s="37" t="s">
        <v>243</v>
      </c>
    </row>
    <row r="55" spans="2:9" s="29" customFormat="1" ht="15.75" x14ac:dyDescent="0.25">
      <c r="B55" s="281" t="s">
        <v>250</v>
      </c>
      <c r="C55" s="282"/>
      <c r="D55" s="283"/>
      <c r="E55" s="58">
        <f>plan_desserte!L22</f>
        <v>500</v>
      </c>
      <c r="F55" s="58">
        <f>plan_desserte!L35</f>
        <v>500</v>
      </c>
      <c r="G55" s="58">
        <f>plan_desserte!L48</f>
        <v>500</v>
      </c>
      <c r="H55" s="58">
        <f>plan_desserte!L61</f>
        <v>500</v>
      </c>
      <c r="I55" s="58">
        <f>plan_desserte!L74</f>
        <v>500</v>
      </c>
    </row>
    <row r="56" spans="2:9" s="29" customFormat="1" ht="15.75" x14ac:dyDescent="0.25">
      <c r="B56" s="57" t="s">
        <v>284</v>
      </c>
      <c r="C56" s="57"/>
      <c r="D56" s="57"/>
      <c r="E56" s="58">
        <f>1/$C$46*100*E55</f>
        <v>526.31578947368416</v>
      </c>
      <c r="F56" s="58">
        <f t="shared" ref="F56:I56" si="2">1/$C$46*100*F55</f>
        <v>526.31578947368416</v>
      </c>
      <c r="G56" s="58">
        <f t="shared" si="2"/>
        <v>526.31578947368416</v>
      </c>
      <c r="H56" s="58">
        <f t="shared" si="2"/>
        <v>526.31578947368416</v>
      </c>
      <c r="I56" s="58">
        <f t="shared" si="2"/>
        <v>526.31578947368416</v>
      </c>
    </row>
    <row r="57" spans="2:9" s="29" customFormat="1" ht="15.75" x14ac:dyDescent="0.25">
      <c r="B57" s="57" t="s">
        <v>285</v>
      </c>
      <c r="C57" s="57"/>
      <c r="D57" s="57"/>
      <c r="E57" s="58">
        <f>1/$C$39*100*E56</f>
        <v>1052.6315789473683</v>
      </c>
      <c r="F57" s="58">
        <f t="shared" ref="F57:I57" si="3">1/$C$39*100*F56</f>
        <v>1052.6315789473683</v>
      </c>
      <c r="G57" s="58">
        <f t="shared" si="3"/>
        <v>1052.6315789473683</v>
      </c>
      <c r="H57" s="58">
        <f t="shared" si="3"/>
        <v>1052.6315789473683</v>
      </c>
      <c r="I57" s="58">
        <f t="shared" si="3"/>
        <v>1052.6315789473683</v>
      </c>
    </row>
    <row r="58" spans="2:9" s="29" customFormat="1" x14ac:dyDescent="0.25"/>
    <row r="59" spans="2:9" s="29" customFormat="1" ht="15.75" x14ac:dyDescent="0.25">
      <c r="B59" s="276" t="s">
        <v>251</v>
      </c>
      <c r="C59" s="276"/>
      <c r="D59" s="276"/>
      <c r="E59" s="58">
        <f>E55*$C$48</f>
        <v>5000000</v>
      </c>
      <c r="F59" s="58">
        <f t="shared" ref="F59:I59" si="4">F55*$C$48</f>
        <v>5000000</v>
      </c>
      <c r="G59" s="58">
        <f t="shared" si="4"/>
        <v>5000000</v>
      </c>
      <c r="H59" s="58">
        <f t="shared" si="4"/>
        <v>5000000</v>
      </c>
      <c r="I59" s="58">
        <f t="shared" si="4"/>
        <v>5000000</v>
      </c>
    </row>
    <row r="60" spans="2:9" s="29" customFormat="1" ht="15.75" x14ac:dyDescent="0.25">
      <c r="B60" s="276" t="s">
        <v>252</v>
      </c>
      <c r="C60" s="276"/>
      <c r="D60" s="276"/>
      <c r="E60" s="58">
        <f>E56*$C$41</f>
        <v>394736.84210526315</v>
      </c>
      <c r="F60" s="58">
        <f t="shared" ref="F60:I60" si="5">F56*$C$41</f>
        <v>394736.84210526315</v>
      </c>
      <c r="G60" s="58">
        <f t="shared" si="5"/>
        <v>394736.84210526315</v>
      </c>
      <c r="H60" s="58">
        <f t="shared" si="5"/>
        <v>394736.84210526315</v>
      </c>
      <c r="I60" s="58">
        <f t="shared" si="5"/>
        <v>394736.84210526315</v>
      </c>
    </row>
    <row r="61" spans="2:9" s="29" customFormat="1" ht="15.75" x14ac:dyDescent="0.25">
      <c r="B61" s="276" t="s">
        <v>253</v>
      </c>
      <c r="C61" s="276"/>
      <c r="D61" s="276"/>
      <c r="E61" s="58">
        <f>E57*$E$35</f>
        <v>80701.754385964916</v>
      </c>
      <c r="F61" s="58">
        <f t="shared" ref="F61:I61" si="6">F57*$E$35</f>
        <v>80701.754385964916</v>
      </c>
      <c r="G61" s="58">
        <f t="shared" si="6"/>
        <v>80701.754385964916</v>
      </c>
      <c r="H61" s="58">
        <f t="shared" si="6"/>
        <v>80701.754385964916</v>
      </c>
      <c r="I61" s="58">
        <f t="shared" si="6"/>
        <v>80701.754385964916</v>
      </c>
    </row>
    <row r="62" spans="2:9" s="29" customFormat="1" ht="15.75" x14ac:dyDescent="0.25">
      <c r="B62" s="131"/>
      <c r="C62" s="131"/>
      <c r="D62" s="131"/>
      <c r="E62" s="132"/>
      <c r="F62" s="132"/>
      <c r="G62" s="132"/>
      <c r="H62" s="132"/>
      <c r="I62" s="132"/>
    </row>
    <row r="63" spans="2:9" s="29" customFormat="1" ht="18.75" x14ac:dyDescent="0.3">
      <c r="B63" s="133" t="s">
        <v>198</v>
      </c>
      <c r="C63" s="131"/>
      <c r="D63" s="131"/>
      <c r="E63" s="132"/>
      <c r="F63" s="132"/>
      <c r="G63" s="132"/>
      <c r="H63" s="132"/>
      <c r="I63" s="132"/>
    </row>
    <row r="64" spans="2:9" s="29" customFormat="1" x14ac:dyDescent="0.25"/>
    <row r="65" spans="2:4" s="29" customFormat="1" ht="30" x14ac:dyDescent="0.35">
      <c r="B65" s="59" t="s">
        <v>244</v>
      </c>
      <c r="C65" s="135">
        <f>SUM(E59:E61)/E55</f>
        <v>10950.877192982456</v>
      </c>
      <c r="D65" s="41" t="s">
        <v>312</v>
      </c>
    </row>
    <row r="66" spans="2:4" s="29" customFormat="1" x14ac:dyDescent="0.25"/>
    <row r="67" spans="2:4" s="29" customFormat="1" x14ac:dyDescent="0.25"/>
    <row r="68" spans="2:4" s="29" customFormat="1" x14ac:dyDescent="0.25"/>
    <row r="69" spans="2:4" s="29" customFormat="1" x14ac:dyDescent="0.25"/>
    <row r="70" spans="2:4" s="29" customFormat="1" x14ac:dyDescent="0.25"/>
    <row r="71" spans="2:4" s="29" customFormat="1" x14ac:dyDescent="0.25"/>
    <row r="72" spans="2:4" s="29" customFormat="1" x14ac:dyDescent="0.25"/>
    <row r="73" spans="2:4" s="29" customFormat="1" x14ac:dyDescent="0.25"/>
    <row r="74" spans="2:4" s="29" customFormat="1" x14ac:dyDescent="0.25"/>
    <row r="75" spans="2:4" s="29" customFormat="1" x14ac:dyDescent="0.25"/>
    <row r="76" spans="2:4" s="29" customFormat="1" x14ac:dyDescent="0.25"/>
    <row r="77" spans="2:4" s="29" customFormat="1" x14ac:dyDescent="0.25"/>
    <row r="78" spans="2:4" s="29" customFormat="1" x14ac:dyDescent="0.25"/>
    <row r="79" spans="2:4" s="29" customFormat="1" x14ac:dyDescent="0.25"/>
    <row r="80" spans="2:4"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sheetData>
  <sheetProtection algorithmName="SHA-512" hashValue="MBWJlNi857HOdMBMEyE/rABUMd0CXtBtx04EmNgCzYIAnruqK0aP/DQFlr+KyIqX5fR7eDjzQtUkGhB+iLuvOQ==" saltValue="muGI4o/FDmwI1gTF6t8zKQ==" spinCount="100000" sheet="1" objects="1" scenarios="1"/>
  <protectedRanges>
    <protectedRange sqref="B26:D34 C39 C41 C46 C48" name="Plage1"/>
  </protectedRanges>
  <mergeCells count="7">
    <mergeCell ref="B60:D60"/>
    <mergeCell ref="B61:D61"/>
    <mergeCell ref="B2:F2"/>
    <mergeCell ref="B35:D35"/>
    <mergeCell ref="B37:H37"/>
    <mergeCell ref="B55:D55"/>
    <mergeCell ref="B59:D59"/>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B2:J27"/>
  <sheetViews>
    <sheetView topLeftCell="A20" workbookViewId="0"/>
  </sheetViews>
  <sheetFormatPr baseColWidth="10" defaultColWidth="11.42578125" defaultRowHeight="15" x14ac:dyDescent="0.25"/>
  <cols>
    <col min="1" max="1" width="11.42578125" style="29"/>
    <col min="2" max="2" width="34.42578125" style="29" customWidth="1"/>
    <col min="3" max="3" width="15.85546875" style="29" customWidth="1"/>
    <col min="4" max="4" width="19" style="29" customWidth="1"/>
    <col min="5" max="5" width="20.5703125" style="29" customWidth="1"/>
    <col min="6" max="6" width="18.28515625" style="29" customWidth="1"/>
    <col min="7" max="7" width="20.5703125" style="29" customWidth="1"/>
    <col min="8" max="8" width="19.5703125" style="29" customWidth="1"/>
    <col min="9" max="16384" width="11.42578125" style="29"/>
  </cols>
  <sheetData>
    <row r="2" spans="2:10" ht="21" x14ac:dyDescent="0.35">
      <c r="B2" s="239" t="s">
        <v>429</v>
      </c>
      <c r="C2" s="239"/>
      <c r="D2" s="239"/>
      <c r="E2" s="239"/>
      <c r="F2" s="239"/>
      <c r="G2" s="239"/>
    </row>
    <row r="4" spans="2:10" ht="18.75" x14ac:dyDescent="0.3">
      <c r="B4" s="114" t="s">
        <v>206</v>
      </c>
    </row>
    <row r="5" spans="2:10" ht="18.75" x14ac:dyDescent="0.3">
      <c r="B5" s="114" t="s">
        <v>207</v>
      </c>
    </row>
    <row r="7" spans="2:10" ht="23.25" x14ac:dyDescent="0.35">
      <c r="B7" s="99" t="s">
        <v>201</v>
      </c>
      <c r="C7" s="118" t="s">
        <v>130</v>
      </c>
      <c r="D7" s="118" t="s">
        <v>131</v>
      </c>
      <c r="E7" s="118" t="s">
        <v>132</v>
      </c>
      <c r="F7" s="118" t="s">
        <v>134</v>
      </c>
      <c r="G7" s="118" t="s">
        <v>135</v>
      </c>
      <c r="H7" s="115"/>
      <c r="I7" s="115"/>
      <c r="J7" s="115"/>
    </row>
    <row r="8" spans="2:10" ht="18.75" x14ac:dyDescent="0.3">
      <c r="B8" s="116" t="s">
        <v>31</v>
      </c>
      <c r="C8" s="109">
        <v>1.2</v>
      </c>
      <c r="D8" s="136">
        <v>1.5</v>
      </c>
      <c r="E8" s="136">
        <v>1.5</v>
      </c>
      <c r="F8" s="136">
        <v>1.8</v>
      </c>
      <c r="G8" s="136">
        <v>1.8</v>
      </c>
      <c r="H8" s="101" t="s">
        <v>199</v>
      </c>
    </row>
    <row r="9" spans="2:10" ht="18.75" x14ac:dyDescent="0.3">
      <c r="B9" s="116" t="s">
        <v>32</v>
      </c>
      <c r="C9" s="112">
        <v>1.1000000000000001</v>
      </c>
      <c r="D9" s="112">
        <v>1.1000000000000001</v>
      </c>
      <c r="E9" s="112">
        <v>1.1000000000000001</v>
      </c>
      <c r="F9" s="112">
        <v>1.1000000000000001</v>
      </c>
      <c r="G9" s="112">
        <v>1.1000000000000001</v>
      </c>
      <c r="H9" s="101" t="s">
        <v>199</v>
      </c>
    </row>
    <row r="10" spans="2:10" ht="18.75" x14ac:dyDescent="0.3">
      <c r="B10" s="116" t="s">
        <v>33</v>
      </c>
      <c r="C10" s="109">
        <v>1.5</v>
      </c>
      <c r="D10" s="109">
        <v>1.5</v>
      </c>
      <c r="E10" s="109">
        <v>1.5</v>
      </c>
      <c r="F10" s="109">
        <v>1.5</v>
      </c>
      <c r="G10" s="109">
        <v>1.5</v>
      </c>
      <c r="H10" s="101" t="s">
        <v>199</v>
      </c>
    </row>
    <row r="11" spans="2:10" ht="18.75" x14ac:dyDescent="0.3">
      <c r="B11" s="116" t="s">
        <v>200</v>
      </c>
      <c r="C11" s="109">
        <v>1</v>
      </c>
      <c r="D11" s="109">
        <v>1</v>
      </c>
      <c r="E11" s="109">
        <v>1</v>
      </c>
      <c r="F11" s="109">
        <v>1</v>
      </c>
      <c r="G11" s="109">
        <v>1</v>
      </c>
      <c r="H11" s="101" t="s">
        <v>199</v>
      </c>
    </row>
    <row r="12" spans="2:10" ht="18.75" x14ac:dyDescent="0.3">
      <c r="B12" s="116"/>
      <c r="C12" s="109"/>
      <c r="D12" s="110"/>
      <c r="E12" s="111"/>
      <c r="F12" s="111"/>
      <c r="G12" s="110"/>
      <c r="H12" s="101" t="s">
        <v>199</v>
      </c>
    </row>
    <row r="16" spans="2:10" ht="23.25" x14ac:dyDescent="0.35">
      <c r="B16" s="99" t="s">
        <v>208</v>
      </c>
    </row>
    <row r="19" spans="2:8" ht="35.25" customHeight="1" x14ac:dyDescent="0.25">
      <c r="C19" s="117" t="s">
        <v>111</v>
      </c>
      <c r="D19" s="117" t="s">
        <v>210</v>
      </c>
      <c r="E19" s="76" t="s">
        <v>211</v>
      </c>
    </row>
    <row r="20" spans="2:8" ht="29.25" customHeight="1" x14ac:dyDescent="0.25">
      <c r="B20" s="37" t="s">
        <v>109</v>
      </c>
      <c r="C20" s="75">
        <f>prix!C8</f>
        <v>150000</v>
      </c>
      <c r="D20" s="113">
        <v>80000</v>
      </c>
      <c r="E20" s="75">
        <f>C20-D20</f>
        <v>70000</v>
      </c>
    </row>
    <row r="21" spans="2:8" x14ac:dyDescent="0.25">
      <c r="B21" s="37" t="s">
        <v>110</v>
      </c>
      <c r="C21" s="75">
        <f>prix!C9</f>
        <v>90000</v>
      </c>
      <c r="D21" s="58">
        <f>D20</f>
        <v>80000</v>
      </c>
      <c r="E21" s="75">
        <f>C21-D21</f>
        <v>10000</v>
      </c>
    </row>
    <row r="24" spans="2:8" ht="23.25" x14ac:dyDescent="0.35">
      <c r="B24" s="99" t="s">
        <v>209</v>
      </c>
    </row>
    <row r="26" spans="2:8" ht="45" x14ac:dyDescent="0.25">
      <c r="C26" s="76" t="s">
        <v>215</v>
      </c>
      <c r="D26" s="76" t="s">
        <v>218</v>
      </c>
      <c r="E26" s="76" t="s">
        <v>217</v>
      </c>
      <c r="F26" s="76" t="s">
        <v>214</v>
      </c>
      <c r="G26" s="76" t="s">
        <v>220</v>
      </c>
      <c r="H26" s="76" t="s">
        <v>219</v>
      </c>
    </row>
    <row r="27" spans="2:8" x14ac:dyDescent="0.25">
      <c r="B27" s="37" t="s">
        <v>213</v>
      </c>
      <c r="C27" s="64">
        <f>D20</f>
        <v>80000</v>
      </c>
      <c r="D27" s="7">
        <v>48</v>
      </c>
      <c r="E27" s="7">
        <v>48</v>
      </c>
      <c r="F27" s="37">
        <f>G27*D27</f>
        <v>96000</v>
      </c>
      <c r="G27" s="7">
        <v>2000</v>
      </c>
      <c r="H27" s="37">
        <f>ROUND(C27/D27,0)</f>
        <v>1667</v>
      </c>
    </row>
  </sheetData>
  <protectedRanges>
    <protectedRange sqref="D20 D27:E27 G27 C8:G12" name="Plage1"/>
  </protectedRanges>
  <mergeCells count="1">
    <mergeCell ref="B2:G2"/>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6"/>
  <sheetViews>
    <sheetView topLeftCell="A25" workbookViewId="0">
      <selection activeCell="C2" sqref="C2"/>
    </sheetView>
  </sheetViews>
  <sheetFormatPr baseColWidth="10" defaultColWidth="11.42578125" defaultRowHeight="15" x14ac:dyDescent="0.25"/>
  <cols>
    <col min="1" max="1" width="11.42578125" style="6"/>
    <col min="2" max="2" width="12.28515625" style="33" customWidth="1"/>
    <col min="3" max="3" width="7.42578125" style="31" customWidth="1"/>
    <col min="4" max="7" width="11.42578125" style="6"/>
    <col min="8" max="8" width="25.140625" style="6" customWidth="1"/>
    <col min="9" max="16384" width="11.42578125" style="6"/>
  </cols>
  <sheetData>
    <row r="1" spans="1:11" x14ac:dyDescent="0.25">
      <c r="A1" s="107" t="s">
        <v>309</v>
      </c>
    </row>
    <row r="2" spans="1:11" ht="57" customHeight="1" x14ac:dyDescent="0.25">
      <c r="D2" s="235" t="s">
        <v>205</v>
      </c>
      <c r="E2" s="235"/>
      <c r="F2" s="235"/>
      <c r="G2" s="235"/>
      <c r="H2" s="235"/>
      <c r="I2" s="235"/>
      <c r="J2" s="235"/>
      <c r="K2" s="235"/>
    </row>
    <row r="3" spans="1:11" ht="36" customHeight="1" x14ac:dyDescent="0.25">
      <c r="D3" s="35" t="s">
        <v>204</v>
      </c>
      <c r="E3" s="34"/>
      <c r="F3" s="34"/>
      <c r="G3" s="34"/>
      <c r="H3" s="34"/>
      <c r="I3" s="34"/>
      <c r="J3" s="34"/>
      <c r="K3" s="34"/>
    </row>
    <row r="4" spans="1:11" ht="18.75" customHeight="1" x14ac:dyDescent="0.25">
      <c r="B4" s="32" t="s">
        <v>472</v>
      </c>
      <c r="C4" s="30" t="s">
        <v>370</v>
      </c>
      <c r="D4" s="234" t="s">
        <v>473</v>
      </c>
      <c r="E4" s="234"/>
      <c r="F4" s="234"/>
      <c r="G4" s="234"/>
      <c r="H4" s="234"/>
      <c r="I4" s="164"/>
      <c r="J4" s="170"/>
      <c r="K4" s="170"/>
    </row>
    <row r="5" spans="1:11" ht="18" customHeight="1" x14ac:dyDescent="0.25">
      <c r="D5" s="35"/>
      <c r="E5" s="165"/>
      <c r="F5" s="165"/>
      <c r="G5" s="165"/>
      <c r="H5" s="165"/>
      <c r="I5" s="165"/>
      <c r="J5" s="165"/>
      <c r="K5" s="165"/>
    </row>
    <row r="6" spans="1:11" x14ac:dyDescent="0.25">
      <c r="B6" s="32" t="s">
        <v>472</v>
      </c>
      <c r="C6" s="30" t="s">
        <v>397</v>
      </c>
      <c r="D6" s="234" t="s">
        <v>474</v>
      </c>
      <c r="E6" s="234"/>
      <c r="F6" s="234"/>
      <c r="G6" s="234"/>
      <c r="H6" s="234"/>
    </row>
    <row r="8" spans="1:11" x14ac:dyDescent="0.25">
      <c r="B8" s="32" t="s">
        <v>472</v>
      </c>
      <c r="C8" s="30" t="s">
        <v>398</v>
      </c>
      <c r="D8" s="234" t="s">
        <v>475</v>
      </c>
      <c r="E8" s="234"/>
      <c r="F8" s="234"/>
      <c r="G8" s="234"/>
      <c r="H8" s="234"/>
    </row>
    <row r="10" spans="1:11" x14ac:dyDescent="0.25">
      <c r="B10" s="32" t="s">
        <v>472</v>
      </c>
      <c r="C10" s="30" t="s">
        <v>399</v>
      </c>
      <c r="D10" s="234" t="s">
        <v>476</v>
      </c>
      <c r="E10" s="234"/>
      <c r="F10" s="234"/>
      <c r="G10" s="234"/>
      <c r="H10" s="234"/>
    </row>
    <row r="12" spans="1:11" x14ac:dyDescent="0.25">
      <c r="B12" s="32" t="s">
        <v>472</v>
      </c>
      <c r="C12" s="30" t="s">
        <v>400</v>
      </c>
      <c r="D12" s="234" t="s">
        <v>477</v>
      </c>
      <c r="E12" s="234"/>
      <c r="F12" s="234"/>
      <c r="G12" s="234"/>
      <c r="H12" s="234"/>
    </row>
    <row r="14" spans="1:11" x14ac:dyDescent="0.25">
      <c r="B14" s="32" t="s">
        <v>472</v>
      </c>
      <c r="C14" s="30" t="s">
        <v>401</v>
      </c>
      <c r="D14" s="234" t="s">
        <v>478</v>
      </c>
      <c r="E14" s="234"/>
      <c r="F14" s="234"/>
      <c r="G14" s="234"/>
      <c r="H14" s="234"/>
    </row>
    <row r="16" spans="1:11" x14ac:dyDescent="0.25">
      <c r="B16" s="32" t="s">
        <v>472</v>
      </c>
      <c r="C16" s="30" t="s">
        <v>402</v>
      </c>
      <c r="D16" s="234" t="s">
        <v>479</v>
      </c>
      <c r="E16" s="234"/>
      <c r="F16" s="234"/>
      <c r="G16" s="234"/>
      <c r="H16" s="234"/>
    </row>
    <row r="18" spans="2:8" x14ac:dyDescent="0.25">
      <c r="B18" s="32" t="s">
        <v>472</v>
      </c>
      <c r="C18" s="30" t="s">
        <v>403</v>
      </c>
      <c r="D18" s="234" t="s">
        <v>450</v>
      </c>
      <c r="E18" s="234"/>
      <c r="F18" s="234"/>
      <c r="G18" s="234"/>
      <c r="H18" s="234"/>
    </row>
    <row r="20" spans="2:8" x14ac:dyDescent="0.25">
      <c r="B20" s="32" t="s">
        <v>472</v>
      </c>
      <c r="C20" s="30" t="s">
        <v>404</v>
      </c>
      <c r="D20" s="234" t="s">
        <v>464</v>
      </c>
      <c r="E20" s="234"/>
      <c r="F20" s="234"/>
      <c r="G20" s="234"/>
      <c r="H20" s="234"/>
    </row>
    <row r="22" spans="2:8" x14ac:dyDescent="0.25">
      <c r="B22" s="32" t="s">
        <v>472</v>
      </c>
      <c r="C22" s="30" t="s">
        <v>405</v>
      </c>
      <c r="D22" s="234" t="s">
        <v>480</v>
      </c>
      <c r="E22" s="234"/>
      <c r="F22" s="234"/>
      <c r="G22" s="234"/>
      <c r="H22" s="234"/>
    </row>
    <row r="24" spans="2:8" x14ac:dyDescent="0.25">
      <c r="B24" s="32" t="s">
        <v>472</v>
      </c>
      <c r="C24" s="30" t="s">
        <v>406</v>
      </c>
      <c r="D24" s="234" t="s">
        <v>481</v>
      </c>
      <c r="E24" s="234"/>
      <c r="F24" s="234"/>
      <c r="G24" s="234"/>
      <c r="H24" s="234"/>
    </row>
    <row r="26" spans="2:8" x14ac:dyDescent="0.25">
      <c r="B26" s="32" t="s">
        <v>472</v>
      </c>
      <c r="C26" s="30" t="s">
        <v>407</v>
      </c>
      <c r="D26" s="234" t="s">
        <v>482</v>
      </c>
      <c r="E26" s="234"/>
      <c r="F26" s="234"/>
      <c r="G26" s="234"/>
      <c r="H26" s="234"/>
    </row>
    <row r="27" spans="2:8" x14ac:dyDescent="0.25">
      <c r="D27" s="26"/>
    </row>
    <row r="28" spans="2:8" x14ac:dyDescent="0.25">
      <c r="B28" s="32" t="s">
        <v>472</v>
      </c>
      <c r="C28" s="30" t="s">
        <v>408</v>
      </c>
      <c r="D28" s="234" t="s">
        <v>483</v>
      </c>
      <c r="E28" s="234"/>
      <c r="F28" s="234"/>
      <c r="G28" s="234"/>
      <c r="H28" s="234"/>
    </row>
    <row r="30" spans="2:8" x14ac:dyDescent="0.25">
      <c r="B30" s="32" t="s">
        <v>472</v>
      </c>
      <c r="C30" s="30" t="s">
        <v>409</v>
      </c>
      <c r="D30" s="234" t="s">
        <v>484</v>
      </c>
      <c r="E30" s="234"/>
      <c r="F30" s="234"/>
      <c r="G30" s="234"/>
      <c r="H30" s="234"/>
    </row>
    <row r="32" spans="2:8" x14ac:dyDescent="0.25">
      <c r="B32" s="32" t="s">
        <v>472</v>
      </c>
      <c r="C32" s="30" t="s">
        <v>410</v>
      </c>
      <c r="D32" s="234" t="s">
        <v>485</v>
      </c>
      <c r="E32" s="234"/>
      <c r="F32" s="234"/>
      <c r="G32" s="234"/>
      <c r="H32" s="234"/>
    </row>
    <row r="33" spans="2:8" x14ac:dyDescent="0.25">
      <c r="B33" s="6"/>
      <c r="C33" s="6"/>
    </row>
    <row r="34" spans="2:8" x14ac:dyDescent="0.25">
      <c r="B34" s="32" t="s">
        <v>472</v>
      </c>
      <c r="C34" s="30" t="s">
        <v>411</v>
      </c>
      <c r="D34" s="234" t="s">
        <v>486</v>
      </c>
      <c r="E34" s="234"/>
      <c r="F34" s="234"/>
      <c r="G34" s="234"/>
      <c r="H34" s="234"/>
    </row>
    <row r="36" spans="2:8" x14ac:dyDescent="0.25">
      <c r="B36" s="32" t="s">
        <v>472</v>
      </c>
      <c r="C36" s="30" t="s">
        <v>412</v>
      </c>
      <c r="D36" s="234" t="s">
        <v>201</v>
      </c>
      <c r="E36" s="234"/>
      <c r="F36" s="234"/>
      <c r="G36" s="234"/>
      <c r="H36" s="234"/>
    </row>
  </sheetData>
  <sheetProtection algorithmName="SHA-512" hashValue="DcWekhJY7ZzkbhffHWeHO/0PLhaiDNILM5T7Teo5RI596yjfabD7Bg+6IYb1pVZdMMXUDyadYZHR3d5w5cSqKw==" saltValue="2fQ4Pxkg9oF3+L04KDr/Ow==" spinCount="100000" sheet="1" objects="1" scenarios="1"/>
  <mergeCells count="18">
    <mergeCell ref="D2:K2"/>
    <mergeCell ref="D16:H16"/>
    <mergeCell ref="D18:H18"/>
    <mergeCell ref="D24:H24"/>
    <mergeCell ref="D22:H22"/>
    <mergeCell ref="D6:H6"/>
    <mergeCell ref="D8:H8"/>
    <mergeCell ref="D10:H10"/>
    <mergeCell ref="D12:H12"/>
    <mergeCell ref="D14:H14"/>
    <mergeCell ref="D4:H4"/>
    <mergeCell ref="D20:H20"/>
    <mergeCell ref="D30:H30"/>
    <mergeCell ref="D32:H32"/>
    <mergeCell ref="D34:H34"/>
    <mergeCell ref="D36:H36"/>
    <mergeCell ref="D26:H26"/>
    <mergeCell ref="D28:H28"/>
  </mergeCells>
  <hyperlinks>
    <hyperlink ref="D6:H6" location="potentiel!A1" display="potentiel du marché:"/>
    <hyperlink ref="D8:H8" location="part_de_marche!A1" display="part de marché envisagé:"/>
    <hyperlink ref="D10:H10" location="consommation!A1" display="consommation en eau des ménages"/>
    <hyperlink ref="D12:H12" location="produits!A1" display="marketing: produits"/>
    <hyperlink ref="D14:H14" location="prix!A1" display="marketing: prix"/>
    <hyperlink ref="D16:H16" location="'com-com'!A1" display="marketing: commercialisation et communication"/>
    <hyperlink ref="D18:H18" location="plan_desserte!A1" display="plan de desserte"/>
    <hyperlink ref="D24:H24" location="invest_commune!A1" display="investissements de la commune "/>
    <hyperlink ref="D22:H22" location="invest_GIC!A1" display="investissements du gestionnaire"/>
    <hyperlink ref="D26:H26" location="salaires!A1" display="détails sur les ressources humaines: charges salariales"/>
    <hyperlink ref="D28:H28" location="augment_charges!A1" display="augmentation annuelle des charges et salaires"/>
    <hyperlink ref="D30:H30" location="redevances!A1" display="impots, redevances, taxes et surtaxes"/>
    <hyperlink ref="D32:H32" location="charges_exploit!A1" display="charges d'exploitation"/>
    <hyperlink ref="D34:H34" location="charges_var_mktg!A1" display="charges variables d'acquisition de clients"/>
    <hyperlink ref="D36:H36" location="tarif_service!A1" display="tarif du service"/>
    <hyperlink ref="D4:H4" location="signalement!A1" display="signalement de l'entreprise"/>
    <hyperlink ref="D20:H20" location="montant_travaux!A1" display="montant des travau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B1:BO174"/>
  <sheetViews>
    <sheetView topLeftCell="A122" zoomScale="85" zoomScaleNormal="85" workbookViewId="0">
      <selection activeCell="E180" sqref="E180"/>
    </sheetView>
  </sheetViews>
  <sheetFormatPr baseColWidth="10" defaultColWidth="19.140625" defaultRowHeight="15" outlineLevelCol="1" x14ac:dyDescent="0.25"/>
  <cols>
    <col min="1" max="1" width="19.140625" style="63"/>
    <col min="2" max="2" width="26.28515625" style="106" customWidth="1"/>
    <col min="3" max="14" width="19.140625" style="63" customWidth="1" outlineLevel="1"/>
    <col min="15" max="15" width="19.140625" style="104"/>
    <col min="16" max="27" width="19.140625" style="63" customWidth="1" outlineLevel="1"/>
    <col min="28" max="28" width="19.140625" style="104"/>
    <col min="29" max="40" width="19.140625" style="63" customWidth="1" outlineLevel="1"/>
    <col min="41" max="41" width="19.140625" style="104"/>
    <col min="42" max="53" width="19.140625" style="63" customWidth="1" outlineLevel="1"/>
    <col min="54" max="54" width="19.140625" style="104"/>
    <col min="55" max="66" width="19.140625" style="63" customWidth="1" outlineLevel="1"/>
    <col min="67" max="67" width="19.140625" style="104"/>
    <col min="68" max="16384" width="19.140625" style="63"/>
  </cols>
  <sheetData>
    <row r="1" spans="2:67" s="147" customFormat="1" ht="28.5" x14ac:dyDescent="0.45">
      <c r="B1" s="203" t="s">
        <v>439</v>
      </c>
    </row>
    <row r="2" spans="2:67" s="147" customFormat="1" x14ac:dyDescent="0.25">
      <c r="B2" s="146"/>
    </row>
    <row r="3" spans="2:67" s="147" customFormat="1" x14ac:dyDescent="0.25">
      <c r="B3" s="146"/>
    </row>
    <row r="4" spans="2:67" ht="42" x14ac:dyDescent="0.35">
      <c r="B4" s="148" t="s">
        <v>256</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row>
    <row r="5" spans="2:67" ht="30" x14ac:dyDescent="0.25">
      <c r="B5" s="150" t="s">
        <v>257</v>
      </c>
    </row>
    <row r="6" spans="2:67" x14ac:dyDescent="0.25">
      <c r="C6" s="284" t="s">
        <v>130</v>
      </c>
      <c r="D6" s="284"/>
      <c r="E6" s="284"/>
      <c r="F6" s="284"/>
      <c r="G6" s="284"/>
      <c r="H6" s="284"/>
      <c r="I6" s="284"/>
      <c r="J6" s="284"/>
      <c r="K6" s="284"/>
      <c r="L6" s="284"/>
      <c r="M6" s="284"/>
      <c r="N6" s="284"/>
      <c r="O6" s="158" t="s">
        <v>254</v>
      </c>
      <c r="P6" s="284" t="str">
        <f>plan_desserte!B25</f>
        <v>Année 2</v>
      </c>
      <c r="Q6" s="284"/>
      <c r="R6" s="284"/>
      <c r="S6" s="284"/>
      <c r="T6" s="284"/>
      <c r="U6" s="284"/>
      <c r="V6" s="284"/>
      <c r="W6" s="284"/>
      <c r="X6" s="284"/>
      <c r="Y6" s="284"/>
      <c r="Z6" s="284"/>
      <c r="AA6" s="284"/>
      <c r="AB6" s="158" t="s">
        <v>255</v>
      </c>
      <c r="AC6" s="284" t="s">
        <v>132</v>
      </c>
      <c r="AD6" s="284"/>
      <c r="AE6" s="284"/>
      <c r="AF6" s="284"/>
      <c r="AG6" s="284"/>
      <c r="AH6" s="284"/>
      <c r="AI6" s="284"/>
      <c r="AJ6" s="284"/>
      <c r="AK6" s="284"/>
      <c r="AL6" s="284"/>
      <c r="AM6" s="284"/>
      <c r="AN6" s="284"/>
      <c r="AO6" s="158" t="s">
        <v>264</v>
      </c>
      <c r="AP6" s="284" t="s">
        <v>134</v>
      </c>
      <c r="AQ6" s="284"/>
      <c r="AR6" s="284"/>
      <c r="AS6" s="284"/>
      <c r="AT6" s="284"/>
      <c r="AU6" s="284"/>
      <c r="AV6" s="284"/>
      <c r="AW6" s="284"/>
      <c r="AX6" s="284"/>
      <c r="AY6" s="284"/>
      <c r="AZ6" s="284"/>
      <c r="BA6" s="284"/>
      <c r="BB6" s="158" t="s">
        <v>307</v>
      </c>
      <c r="BC6" s="284" t="s">
        <v>135</v>
      </c>
      <c r="BD6" s="284"/>
      <c r="BE6" s="284"/>
      <c r="BF6" s="284"/>
      <c r="BG6" s="284"/>
      <c r="BH6" s="284"/>
      <c r="BI6" s="284"/>
      <c r="BJ6" s="284"/>
      <c r="BK6" s="284"/>
      <c r="BL6" s="284"/>
      <c r="BM6" s="284"/>
      <c r="BN6" s="284"/>
      <c r="BO6" s="158" t="s">
        <v>308</v>
      </c>
    </row>
    <row r="7" spans="2:67" x14ac:dyDescent="0.25">
      <c r="C7" s="63" t="str">
        <f>plan_desserte!C12</f>
        <v>jan</v>
      </c>
      <c r="D7" s="63" t="str">
        <f>plan_desserte!D12</f>
        <v>fev</v>
      </c>
      <c r="E7" s="63" t="str">
        <f>plan_desserte!E12</f>
        <v>Mar</v>
      </c>
      <c r="F7" s="63" t="str">
        <f>plan_desserte!F12</f>
        <v>Avr</v>
      </c>
      <c r="G7" s="63" t="str">
        <f>plan_desserte!G12</f>
        <v>Mai</v>
      </c>
      <c r="H7" s="63" t="str">
        <f>plan_desserte!H12</f>
        <v>Juin</v>
      </c>
      <c r="I7" s="63" t="str">
        <f>plan_desserte!I12</f>
        <v>Juil</v>
      </c>
      <c r="J7" s="63" t="str">
        <f>plan_desserte!J12</f>
        <v>Août</v>
      </c>
      <c r="K7" s="63" t="str">
        <f>plan_desserte!K12</f>
        <v>Sept</v>
      </c>
      <c r="L7" s="63" t="str">
        <f>plan_desserte!L12</f>
        <v>Oct</v>
      </c>
      <c r="M7" s="63" t="str">
        <f>plan_desserte!M12</f>
        <v>Nov</v>
      </c>
      <c r="N7" s="63" t="str">
        <f>plan_desserte!N12</f>
        <v>Déc</v>
      </c>
      <c r="P7" s="63" t="str">
        <f>plan_desserte!C25</f>
        <v>jan</v>
      </c>
      <c r="Q7" s="63" t="str">
        <f>plan_desserte!D25</f>
        <v>fev</v>
      </c>
      <c r="R7" s="63" t="str">
        <f>plan_desserte!E25</f>
        <v>Mar</v>
      </c>
      <c r="S7" s="63" t="str">
        <f>plan_desserte!F25</f>
        <v>Avr</v>
      </c>
      <c r="T7" s="63" t="str">
        <f>plan_desserte!G25</f>
        <v>Mai</v>
      </c>
      <c r="U7" s="63" t="str">
        <f>plan_desserte!H25</f>
        <v>Juin</v>
      </c>
      <c r="V7" s="63" t="str">
        <f>plan_desserte!I25</f>
        <v>Juil</v>
      </c>
      <c r="W7" s="63" t="str">
        <f>plan_desserte!J25</f>
        <v>Août</v>
      </c>
      <c r="X7" s="63" t="str">
        <f>plan_desserte!K25</f>
        <v>Sept</v>
      </c>
      <c r="Y7" s="63" t="str">
        <f>plan_desserte!L25</f>
        <v>Oct</v>
      </c>
      <c r="Z7" s="63" t="str">
        <f>plan_desserte!M25</f>
        <v>Nov</v>
      </c>
      <c r="AA7" s="63" t="str">
        <f>plan_desserte!N25</f>
        <v>Déc</v>
      </c>
      <c r="AC7" s="63" t="str">
        <f>plan_desserte!C38</f>
        <v>jan</v>
      </c>
      <c r="AD7" s="63" t="str">
        <f>plan_desserte!D38</f>
        <v>fev</v>
      </c>
      <c r="AE7" s="63" t="str">
        <f>plan_desserte!E38</f>
        <v>Mar</v>
      </c>
      <c r="AF7" s="63" t="str">
        <f>plan_desserte!F38</f>
        <v>Avr</v>
      </c>
      <c r="AG7" s="63" t="str">
        <f>plan_desserte!G38</f>
        <v>Mai</v>
      </c>
      <c r="AH7" s="63" t="str">
        <f>plan_desserte!H38</f>
        <v>Juin</v>
      </c>
      <c r="AI7" s="63" t="str">
        <f>plan_desserte!I38</f>
        <v>Juil</v>
      </c>
      <c r="AJ7" s="63" t="str">
        <f>plan_desserte!J38</f>
        <v>Août</v>
      </c>
      <c r="AK7" s="63" t="str">
        <f>plan_desserte!K38</f>
        <v>Sept</v>
      </c>
      <c r="AL7" s="63" t="str">
        <f>plan_desserte!L38</f>
        <v>Oct</v>
      </c>
      <c r="AM7" s="63" t="str">
        <f>plan_desserte!M38</f>
        <v>Nov</v>
      </c>
      <c r="AN7" s="63" t="str">
        <f>plan_desserte!N38</f>
        <v>Déc</v>
      </c>
      <c r="AP7" s="63" t="str">
        <f>plan_desserte!C51</f>
        <v>jan</v>
      </c>
      <c r="AQ7" s="63" t="str">
        <f>plan_desserte!D51</f>
        <v>fev</v>
      </c>
      <c r="AR7" s="63" t="str">
        <f>plan_desserte!E51</f>
        <v>Mar</v>
      </c>
      <c r="AS7" s="63" t="str">
        <f>plan_desserte!F51</f>
        <v>Avr</v>
      </c>
      <c r="AT7" s="63" t="str">
        <f>plan_desserte!G51</f>
        <v>Mai</v>
      </c>
      <c r="AU7" s="63" t="str">
        <f>plan_desserte!H51</f>
        <v>Juin</v>
      </c>
      <c r="AV7" s="63" t="str">
        <f>plan_desserte!I51</f>
        <v>Juil</v>
      </c>
      <c r="AW7" s="63" t="str">
        <f>plan_desserte!J51</f>
        <v>Août</v>
      </c>
      <c r="AX7" s="63" t="str">
        <f>plan_desserte!K51</f>
        <v>Sept</v>
      </c>
      <c r="AY7" s="63" t="str">
        <f>plan_desserte!L51</f>
        <v>Oct</v>
      </c>
      <c r="AZ7" s="63" t="str">
        <f>plan_desserte!M51</f>
        <v>Nov</v>
      </c>
      <c r="BA7" s="63" t="str">
        <f>plan_desserte!N51</f>
        <v>Déc</v>
      </c>
      <c r="BC7" s="63" t="str">
        <f>plan_desserte!C64</f>
        <v>jan</v>
      </c>
      <c r="BD7" s="63" t="str">
        <f>plan_desserte!D64</f>
        <v>fev</v>
      </c>
      <c r="BE7" s="63" t="str">
        <f>plan_desserte!E64</f>
        <v>Mar</v>
      </c>
      <c r="BF7" s="63" t="str">
        <f>plan_desserte!F64</f>
        <v>Avr</v>
      </c>
      <c r="BG7" s="63" t="str">
        <f>plan_desserte!G64</f>
        <v>Mai</v>
      </c>
      <c r="BH7" s="63" t="str">
        <f>plan_desserte!H64</f>
        <v>Juin</v>
      </c>
      <c r="BI7" s="63" t="str">
        <f>plan_desserte!I64</f>
        <v>Juil</v>
      </c>
      <c r="BJ7" s="63" t="str">
        <f>plan_desserte!J64</f>
        <v>Août</v>
      </c>
      <c r="BK7" s="63" t="str">
        <f>plan_desserte!K64</f>
        <v>Sept</v>
      </c>
      <c r="BL7" s="63" t="str">
        <f>plan_desserte!L64</f>
        <v>Oct</v>
      </c>
      <c r="BM7" s="63" t="str">
        <f>plan_desserte!M64</f>
        <v>Nov</v>
      </c>
      <c r="BN7" s="63" t="str">
        <f>plan_desserte!N64</f>
        <v>Déc</v>
      </c>
    </row>
    <row r="8" spans="2:67" ht="30" x14ac:dyDescent="0.25">
      <c r="B8" s="106" t="str">
        <f>plan_desserte!B13</f>
        <v>nombre de campagnes de commercialisation</v>
      </c>
      <c r="C8" s="63">
        <f>plan_desserte!C13</f>
        <v>1</v>
      </c>
      <c r="D8" s="63">
        <f>plan_desserte!D13</f>
        <v>1</v>
      </c>
      <c r="E8" s="63">
        <f>plan_desserte!E13</f>
        <v>1</v>
      </c>
      <c r="F8" s="63">
        <f>plan_desserte!F13</f>
        <v>1</v>
      </c>
      <c r="G8" s="63">
        <f>plan_desserte!G13</f>
        <v>1</v>
      </c>
      <c r="H8" s="63">
        <f>plan_desserte!H13</f>
        <v>1</v>
      </c>
      <c r="I8" s="63">
        <f>plan_desserte!I13</f>
        <v>1</v>
      </c>
      <c r="J8" s="63">
        <f>plan_desserte!J13</f>
        <v>1</v>
      </c>
      <c r="K8" s="63">
        <f>plan_desserte!K13</f>
        <v>1</v>
      </c>
      <c r="L8" s="63">
        <f>plan_desserte!L13</f>
        <v>1</v>
      </c>
      <c r="M8" s="63">
        <f>plan_desserte!M13</f>
        <v>0</v>
      </c>
      <c r="N8" s="63">
        <f>plan_desserte!N13</f>
        <v>0</v>
      </c>
      <c r="O8" s="104">
        <f>SUM(C8:N8)</f>
        <v>10</v>
      </c>
      <c r="P8" s="63">
        <f>plan_desserte!C26</f>
        <v>0</v>
      </c>
      <c r="Q8" s="63">
        <f>plan_desserte!D26</f>
        <v>0</v>
      </c>
      <c r="R8" s="63">
        <f>plan_desserte!E26</f>
        <v>0</v>
      </c>
      <c r="S8" s="63">
        <f>plan_desserte!F26</f>
        <v>0</v>
      </c>
      <c r="T8" s="63">
        <f>plan_desserte!G26</f>
        <v>0</v>
      </c>
      <c r="U8" s="63">
        <f>plan_desserte!H26</f>
        <v>0</v>
      </c>
      <c r="V8" s="63">
        <f>plan_desserte!I26</f>
        <v>0</v>
      </c>
      <c r="W8" s="63">
        <f>plan_desserte!J26</f>
        <v>0</v>
      </c>
      <c r="X8" s="63">
        <f>plan_desserte!K26</f>
        <v>0</v>
      </c>
      <c r="Y8" s="63">
        <f>plan_desserte!L26</f>
        <v>0</v>
      </c>
      <c r="Z8" s="63">
        <f>plan_desserte!M26</f>
        <v>0</v>
      </c>
      <c r="AA8" s="63">
        <f>plan_desserte!N26</f>
        <v>0</v>
      </c>
      <c r="AB8" s="104">
        <f>SUM(P8:AA8)</f>
        <v>0</v>
      </c>
      <c r="AC8" s="63">
        <f>plan_desserte!C39</f>
        <v>0</v>
      </c>
      <c r="AD8" s="63">
        <f>plan_desserte!D39</f>
        <v>0</v>
      </c>
      <c r="AE8" s="63">
        <f>plan_desserte!E39</f>
        <v>0</v>
      </c>
      <c r="AF8" s="63">
        <f>plan_desserte!F39</f>
        <v>0</v>
      </c>
      <c r="AG8" s="63">
        <f>plan_desserte!G39</f>
        <v>0</v>
      </c>
      <c r="AH8" s="63">
        <f>plan_desserte!H39</f>
        <v>0</v>
      </c>
      <c r="AI8" s="63">
        <f>plan_desserte!I39</f>
        <v>0</v>
      </c>
      <c r="AJ8" s="63">
        <f>plan_desserte!J39</f>
        <v>0</v>
      </c>
      <c r="AK8" s="63">
        <f>plan_desserte!K39</f>
        <v>0</v>
      </c>
      <c r="AL8" s="63">
        <f>plan_desserte!L39</f>
        <v>0</v>
      </c>
      <c r="AM8" s="63">
        <f>plan_desserte!M39</f>
        <v>0</v>
      </c>
      <c r="AN8" s="63">
        <f>plan_desserte!N39</f>
        <v>0</v>
      </c>
      <c r="AO8" s="104">
        <f>SUM(AC8:AN8)</f>
        <v>0</v>
      </c>
      <c r="AP8" s="63">
        <f>plan_desserte!C52</f>
        <v>0</v>
      </c>
      <c r="AQ8" s="63">
        <f>plan_desserte!D52</f>
        <v>0</v>
      </c>
      <c r="AR8" s="63">
        <f>plan_desserte!E52</f>
        <v>0</v>
      </c>
      <c r="AS8" s="63">
        <f>plan_desserte!F52</f>
        <v>0</v>
      </c>
      <c r="AT8" s="63">
        <f>plan_desserte!G52</f>
        <v>0</v>
      </c>
      <c r="AU8" s="63">
        <f>plan_desserte!H52</f>
        <v>0</v>
      </c>
      <c r="AV8" s="63">
        <f>plan_desserte!I52</f>
        <v>0</v>
      </c>
      <c r="AW8" s="63">
        <f>plan_desserte!J52</f>
        <v>0</v>
      </c>
      <c r="AX8" s="63">
        <f>plan_desserte!K52</f>
        <v>0</v>
      </c>
      <c r="AY8" s="63">
        <f>plan_desserte!L52</f>
        <v>0</v>
      </c>
      <c r="AZ8" s="63">
        <f>plan_desserte!M52</f>
        <v>0</v>
      </c>
      <c r="BA8" s="63">
        <f>plan_desserte!N52</f>
        <v>0</v>
      </c>
      <c r="BB8" s="104">
        <f>SUM(AP8:BA8)</f>
        <v>0</v>
      </c>
      <c r="BC8" s="63">
        <f>plan_desserte!C65</f>
        <v>0</v>
      </c>
      <c r="BD8" s="63">
        <f>plan_desserte!D65</f>
        <v>0</v>
      </c>
      <c r="BE8" s="63">
        <f>plan_desserte!E65</f>
        <v>0</v>
      </c>
      <c r="BF8" s="63">
        <f>plan_desserte!F65</f>
        <v>0</v>
      </c>
      <c r="BG8" s="63">
        <f>plan_desserte!G65</f>
        <v>0</v>
      </c>
      <c r="BH8" s="63">
        <f>plan_desserte!H65</f>
        <v>0</v>
      </c>
      <c r="BI8" s="63">
        <f>plan_desserte!I65</f>
        <v>0</v>
      </c>
      <c r="BJ8" s="63">
        <f>plan_desserte!J65</f>
        <v>0</v>
      </c>
      <c r="BK8" s="63">
        <f>plan_desserte!K65</f>
        <v>0</v>
      </c>
      <c r="BL8" s="63">
        <f>plan_desserte!L65</f>
        <v>0</v>
      </c>
      <c r="BM8" s="63">
        <f>plan_desserte!M65</f>
        <v>0</v>
      </c>
      <c r="BN8" s="63">
        <f>plan_desserte!N65</f>
        <v>0</v>
      </c>
      <c r="BO8" s="104">
        <f>SUM(BC8:BN8)</f>
        <v>0</v>
      </c>
    </row>
    <row r="9" spans="2:67" ht="30" x14ac:dyDescent="0.25">
      <c r="B9" s="106" t="str">
        <f>plan_desserte!B14</f>
        <v>nombre de BP résultant des campagnes</v>
      </c>
      <c r="C9" s="63">
        <f>plan_desserte!C14</f>
        <v>10</v>
      </c>
      <c r="D9" s="63">
        <f>plan_desserte!D14</f>
        <v>5</v>
      </c>
      <c r="E9" s="63">
        <f>plan_desserte!E14</f>
        <v>5</v>
      </c>
      <c r="F9" s="63">
        <f>plan_desserte!F14</f>
        <v>200</v>
      </c>
      <c r="G9" s="63">
        <f>plan_desserte!G14</f>
        <v>150</v>
      </c>
      <c r="H9" s="63">
        <f>plan_desserte!H14</f>
        <v>100</v>
      </c>
      <c r="I9" s="63">
        <f>plan_desserte!I14</f>
        <v>10</v>
      </c>
      <c r="J9" s="63">
        <f>plan_desserte!J14</f>
        <v>10</v>
      </c>
      <c r="K9" s="63">
        <f>plan_desserte!K14</f>
        <v>5</v>
      </c>
      <c r="L9" s="63">
        <f>plan_desserte!L14</f>
        <v>5</v>
      </c>
      <c r="M9" s="63">
        <f>plan_desserte!M14</f>
        <v>0</v>
      </c>
      <c r="N9" s="63">
        <f>plan_desserte!N14</f>
        <v>0</v>
      </c>
      <c r="O9" s="104">
        <f>SUM(C9:N9)</f>
        <v>500</v>
      </c>
      <c r="P9" s="63">
        <f>plan_desserte!C27</f>
        <v>0</v>
      </c>
      <c r="Q9" s="63">
        <f>plan_desserte!D27</f>
        <v>0</v>
      </c>
      <c r="R9" s="63">
        <f>plan_desserte!E27</f>
        <v>0</v>
      </c>
      <c r="S9" s="63">
        <f>plan_desserte!F27</f>
        <v>0</v>
      </c>
      <c r="T9" s="63">
        <f>plan_desserte!G27</f>
        <v>0</v>
      </c>
      <c r="U9" s="63">
        <f>plan_desserte!H27</f>
        <v>0</v>
      </c>
      <c r="V9" s="63">
        <f>plan_desserte!I27</f>
        <v>0</v>
      </c>
      <c r="W9" s="63">
        <f>plan_desserte!J27</f>
        <v>0</v>
      </c>
      <c r="X9" s="63">
        <f>plan_desserte!K27</f>
        <v>0</v>
      </c>
      <c r="Y9" s="63">
        <f>plan_desserte!L27</f>
        <v>0</v>
      </c>
      <c r="Z9" s="63">
        <f>plan_desserte!M27</f>
        <v>0</v>
      </c>
      <c r="AA9" s="63">
        <f>plan_desserte!N27</f>
        <v>0</v>
      </c>
      <c r="AB9" s="104">
        <f>SUM(P9:AA9)</f>
        <v>0</v>
      </c>
      <c r="AC9" s="63">
        <f>plan_desserte!C40</f>
        <v>0</v>
      </c>
      <c r="AD9" s="63">
        <f>plan_desserte!D40</f>
        <v>0</v>
      </c>
      <c r="AE9" s="63">
        <f>plan_desserte!E40</f>
        <v>0</v>
      </c>
      <c r="AF9" s="63">
        <f>plan_desserte!F40</f>
        <v>0</v>
      </c>
      <c r="AG9" s="63">
        <f>plan_desserte!G40</f>
        <v>0</v>
      </c>
      <c r="AH9" s="63">
        <f>plan_desserte!H40</f>
        <v>0</v>
      </c>
      <c r="AI9" s="63">
        <f>plan_desserte!I40</f>
        <v>0</v>
      </c>
      <c r="AJ9" s="63">
        <f>plan_desserte!J40</f>
        <v>0</v>
      </c>
      <c r="AK9" s="63">
        <f>plan_desserte!K40</f>
        <v>0</v>
      </c>
      <c r="AL9" s="63">
        <f>plan_desserte!L40</f>
        <v>0</v>
      </c>
      <c r="AM9" s="63">
        <f>plan_desserte!M40</f>
        <v>0</v>
      </c>
      <c r="AN9" s="63">
        <f>plan_desserte!N40</f>
        <v>0</v>
      </c>
      <c r="AO9" s="104">
        <f>SUM(AC9:AN9)</f>
        <v>0</v>
      </c>
      <c r="AP9" s="63">
        <f>plan_desserte!C53</f>
        <v>0</v>
      </c>
      <c r="AQ9" s="63">
        <f>plan_desserte!D53</f>
        <v>0</v>
      </c>
      <c r="AR9" s="63">
        <f>plan_desserte!E53</f>
        <v>0</v>
      </c>
      <c r="AS9" s="63">
        <f>plan_desserte!F53</f>
        <v>0</v>
      </c>
      <c r="AT9" s="63">
        <f>plan_desserte!G53</f>
        <v>0</v>
      </c>
      <c r="AU9" s="63">
        <f>plan_desserte!H53</f>
        <v>0</v>
      </c>
      <c r="AV9" s="63">
        <f>plan_desserte!I53</f>
        <v>0</v>
      </c>
      <c r="AW9" s="63">
        <f>plan_desserte!J53</f>
        <v>0</v>
      </c>
      <c r="AX9" s="63">
        <f>plan_desserte!K53</f>
        <v>0</v>
      </c>
      <c r="AY9" s="63">
        <f>plan_desserte!L53</f>
        <v>0</v>
      </c>
      <c r="AZ9" s="63">
        <f>plan_desserte!M53</f>
        <v>0</v>
      </c>
      <c r="BA9" s="63">
        <f>plan_desserte!N53</f>
        <v>0</v>
      </c>
      <c r="BB9" s="104">
        <f>SUM(AP9:BA9)</f>
        <v>0</v>
      </c>
      <c r="BC9" s="63">
        <f>plan_desserte!C66</f>
        <v>0</v>
      </c>
      <c r="BD9" s="63">
        <f>plan_desserte!D66</f>
        <v>0</v>
      </c>
      <c r="BE9" s="63">
        <f>plan_desserte!E66</f>
        <v>0</v>
      </c>
      <c r="BF9" s="63">
        <f>plan_desserte!F66</f>
        <v>0</v>
      </c>
      <c r="BG9" s="63">
        <f>plan_desserte!G66</f>
        <v>0</v>
      </c>
      <c r="BH9" s="63">
        <f>plan_desserte!H66</f>
        <v>0</v>
      </c>
      <c r="BI9" s="63">
        <f>plan_desserte!I66</f>
        <v>0</v>
      </c>
      <c r="BJ9" s="63">
        <f>plan_desserte!J66</f>
        <v>0</v>
      </c>
      <c r="BK9" s="63">
        <f>plan_desserte!K66</f>
        <v>0</v>
      </c>
      <c r="BL9" s="63">
        <f>plan_desserte!L66</f>
        <v>0</v>
      </c>
      <c r="BM9" s="63">
        <f>plan_desserte!M66</f>
        <v>0</v>
      </c>
      <c r="BN9" s="63">
        <f>plan_desserte!N66</f>
        <v>0</v>
      </c>
      <c r="BO9" s="104">
        <f>SUM(BC9:BN9)</f>
        <v>0</v>
      </c>
    </row>
    <row r="10" spans="2:67" x14ac:dyDescent="0.25">
      <c r="B10" s="151" t="str">
        <f>plan_desserte!B15</f>
        <v>cumul BP</v>
      </c>
      <c r="C10" s="152">
        <f>plan_desserte!C15</f>
        <v>10</v>
      </c>
      <c r="D10" s="152">
        <f>plan_desserte!D15</f>
        <v>15</v>
      </c>
      <c r="E10" s="152">
        <f>plan_desserte!E15</f>
        <v>20</v>
      </c>
      <c r="F10" s="152">
        <f>plan_desserte!F15</f>
        <v>220</v>
      </c>
      <c r="G10" s="152">
        <f>plan_desserte!G15</f>
        <v>370</v>
      </c>
      <c r="H10" s="152">
        <f>plan_desserte!H15</f>
        <v>470</v>
      </c>
      <c r="I10" s="152">
        <f>plan_desserte!I15</f>
        <v>480</v>
      </c>
      <c r="J10" s="152">
        <f>plan_desserte!J15</f>
        <v>490</v>
      </c>
      <c r="K10" s="152">
        <f>plan_desserte!K15</f>
        <v>495</v>
      </c>
      <c r="L10" s="152">
        <f>plan_desserte!L15</f>
        <v>500</v>
      </c>
      <c r="M10" s="152">
        <f>plan_desserte!M15</f>
        <v>500</v>
      </c>
      <c r="N10" s="152">
        <f>plan_desserte!N15</f>
        <v>500</v>
      </c>
      <c r="O10" s="218">
        <f>N10</f>
        <v>500</v>
      </c>
      <c r="P10" s="218">
        <f>plan_desserte!C28</f>
        <v>500</v>
      </c>
      <c r="Q10" s="218">
        <f>plan_desserte!D28</f>
        <v>500</v>
      </c>
      <c r="R10" s="218">
        <f>plan_desserte!E28</f>
        <v>500</v>
      </c>
      <c r="S10" s="218">
        <f>plan_desserte!F28</f>
        <v>500</v>
      </c>
      <c r="T10" s="218">
        <f>plan_desserte!G28</f>
        <v>500</v>
      </c>
      <c r="U10" s="218">
        <f>plan_desserte!H28</f>
        <v>500</v>
      </c>
      <c r="V10" s="218">
        <f>plan_desserte!I28</f>
        <v>500</v>
      </c>
      <c r="W10" s="218">
        <f>plan_desserte!J28</f>
        <v>500</v>
      </c>
      <c r="X10" s="218">
        <f>plan_desserte!K28</f>
        <v>500</v>
      </c>
      <c r="Y10" s="218">
        <f>plan_desserte!L28</f>
        <v>500</v>
      </c>
      <c r="Z10" s="218">
        <f>plan_desserte!M28</f>
        <v>500</v>
      </c>
      <c r="AA10" s="218">
        <f>plan_desserte!N28</f>
        <v>500</v>
      </c>
      <c r="AB10" s="218">
        <f>AA10</f>
        <v>500</v>
      </c>
      <c r="AC10" s="218">
        <f>plan_desserte!C41</f>
        <v>500</v>
      </c>
      <c r="AD10" s="218">
        <f>plan_desserte!D41</f>
        <v>500</v>
      </c>
      <c r="AE10" s="218">
        <f>plan_desserte!E41</f>
        <v>500</v>
      </c>
      <c r="AF10" s="218">
        <f>plan_desserte!F41</f>
        <v>500</v>
      </c>
      <c r="AG10" s="218">
        <f>plan_desserte!G41</f>
        <v>500</v>
      </c>
      <c r="AH10" s="218">
        <f>plan_desserte!H41</f>
        <v>500</v>
      </c>
      <c r="AI10" s="218">
        <f>plan_desserte!I41</f>
        <v>500</v>
      </c>
      <c r="AJ10" s="218">
        <f>plan_desserte!J41</f>
        <v>500</v>
      </c>
      <c r="AK10" s="218">
        <f>plan_desserte!K41</f>
        <v>500</v>
      </c>
      <c r="AL10" s="218">
        <f>plan_desserte!L41</f>
        <v>500</v>
      </c>
      <c r="AM10" s="218">
        <f>plan_desserte!M41</f>
        <v>500</v>
      </c>
      <c r="AN10" s="218">
        <f>plan_desserte!N41</f>
        <v>500</v>
      </c>
      <c r="AO10" s="218">
        <f>AN10</f>
        <v>500</v>
      </c>
      <c r="AP10" s="218">
        <f>plan_desserte!C54</f>
        <v>500</v>
      </c>
      <c r="AQ10" s="218">
        <f>plan_desserte!D54</f>
        <v>500</v>
      </c>
      <c r="AR10" s="218">
        <f>plan_desserte!E54</f>
        <v>500</v>
      </c>
      <c r="AS10" s="218">
        <f>plan_desserte!F54</f>
        <v>500</v>
      </c>
      <c r="AT10" s="218">
        <f>plan_desserte!G54</f>
        <v>500</v>
      </c>
      <c r="AU10" s="218">
        <f>plan_desserte!H54</f>
        <v>500</v>
      </c>
      <c r="AV10" s="218">
        <f>plan_desserte!I54</f>
        <v>500</v>
      </c>
      <c r="AW10" s="218">
        <f>plan_desserte!J54</f>
        <v>500</v>
      </c>
      <c r="AX10" s="218">
        <f>plan_desserte!K54</f>
        <v>500</v>
      </c>
      <c r="AY10" s="218">
        <f>plan_desserte!L54</f>
        <v>500</v>
      </c>
      <c r="AZ10" s="218">
        <f>plan_desserte!M54</f>
        <v>500</v>
      </c>
      <c r="BA10" s="218">
        <f>plan_desserte!N54</f>
        <v>500</v>
      </c>
      <c r="BB10" s="218">
        <f>BA10</f>
        <v>500</v>
      </c>
      <c r="BC10" s="218">
        <f>plan_desserte!C67</f>
        <v>500</v>
      </c>
      <c r="BD10" s="218">
        <f>plan_desserte!D67</f>
        <v>500</v>
      </c>
      <c r="BE10" s="218">
        <f>plan_desserte!E67</f>
        <v>500</v>
      </c>
      <c r="BF10" s="218">
        <f>plan_desserte!F67</f>
        <v>500</v>
      </c>
      <c r="BG10" s="218">
        <f>plan_desserte!G67</f>
        <v>500</v>
      </c>
      <c r="BH10" s="218">
        <f>plan_desserte!H67</f>
        <v>500</v>
      </c>
      <c r="BI10" s="218">
        <f>plan_desserte!I67</f>
        <v>500</v>
      </c>
      <c r="BJ10" s="218">
        <f>plan_desserte!J67</f>
        <v>500</v>
      </c>
      <c r="BK10" s="218">
        <f>plan_desserte!K67</f>
        <v>500</v>
      </c>
      <c r="BL10" s="218">
        <f>plan_desserte!L67</f>
        <v>500</v>
      </c>
      <c r="BM10" s="218">
        <f>plan_desserte!M67</f>
        <v>500</v>
      </c>
      <c r="BN10" s="218">
        <f>plan_desserte!N67</f>
        <v>500</v>
      </c>
      <c r="BO10" s="218">
        <f>BN10</f>
        <v>500</v>
      </c>
    </row>
    <row r="11" spans="2:67" ht="30" x14ac:dyDescent="0.25">
      <c r="B11" s="106" t="str">
        <f>plan_desserte!B16</f>
        <v>nombre de ménages de BS résultant des campagnes</v>
      </c>
      <c r="C11" s="63">
        <f>plan_desserte!C16</f>
        <v>0</v>
      </c>
      <c r="D11" s="63">
        <f>plan_desserte!D16</f>
        <v>0</v>
      </c>
      <c r="E11" s="63">
        <f>plan_desserte!E16</f>
        <v>0</v>
      </c>
      <c r="F11" s="63">
        <f>plan_desserte!F16</f>
        <v>0</v>
      </c>
      <c r="G11" s="63">
        <f>plan_desserte!G16</f>
        <v>0</v>
      </c>
      <c r="H11" s="63">
        <f>plan_desserte!H16</f>
        <v>0</v>
      </c>
      <c r="I11" s="63">
        <f>plan_desserte!I16</f>
        <v>0</v>
      </c>
      <c r="J11" s="63">
        <f>plan_desserte!J16</f>
        <v>0</v>
      </c>
      <c r="K11" s="63">
        <f>plan_desserte!K16</f>
        <v>0</v>
      </c>
      <c r="L11" s="63">
        <f>plan_desserte!L16</f>
        <v>0</v>
      </c>
      <c r="M11" s="63">
        <f>plan_desserte!M16</f>
        <v>0</v>
      </c>
      <c r="N11" s="63">
        <f>plan_desserte!N16</f>
        <v>0</v>
      </c>
      <c r="O11" s="104">
        <f>SUM(C11:N11)</f>
        <v>0</v>
      </c>
      <c r="P11" s="63">
        <f>plan_desserte!C29</f>
        <v>0</v>
      </c>
      <c r="Q11" s="63">
        <f>plan_desserte!D29</f>
        <v>0</v>
      </c>
      <c r="R11" s="63">
        <f>plan_desserte!E29</f>
        <v>0</v>
      </c>
      <c r="S11" s="63">
        <f>plan_desserte!F29</f>
        <v>0</v>
      </c>
      <c r="T11" s="63">
        <f>plan_desserte!G29</f>
        <v>0</v>
      </c>
      <c r="U11" s="63">
        <f>plan_desserte!H29</f>
        <v>0</v>
      </c>
      <c r="V11" s="63">
        <f>plan_desserte!I29</f>
        <v>0</v>
      </c>
      <c r="W11" s="63">
        <f>plan_desserte!J29</f>
        <v>0</v>
      </c>
      <c r="X11" s="63">
        <f>plan_desserte!K29</f>
        <v>0</v>
      </c>
      <c r="Y11" s="63">
        <f>plan_desserte!L29</f>
        <v>0</v>
      </c>
      <c r="Z11" s="63">
        <f>plan_desserte!M29</f>
        <v>0</v>
      </c>
      <c r="AA11" s="63">
        <f>plan_desserte!N29</f>
        <v>0</v>
      </c>
      <c r="AB11" s="104">
        <f>SUM(P11:AA11)</f>
        <v>0</v>
      </c>
      <c r="AC11" s="63">
        <f>plan_desserte!C42</f>
        <v>0</v>
      </c>
      <c r="AD11" s="63">
        <f>plan_desserte!D42</f>
        <v>0</v>
      </c>
      <c r="AE11" s="63">
        <f>plan_desserte!E42</f>
        <v>0</v>
      </c>
      <c r="AF11" s="63">
        <f>plan_desserte!F42</f>
        <v>0</v>
      </c>
      <c r="AG11" s="63">
        <f>plan_desserte!G42</f>
        <v>0</v>
      </c>
      <c r="AH11" s="63">
        <f>plan_desserte!H42</f>
        <v>0</v>
      </c>
      <c r="AI11" s="63">
        <f>plan_desserte!I42</f>
        <v>0</v>
      </c>
      <c r="AJ11" s="63">
        <f>plan_desserte!J42</f>
        <v>0</v>
      </c>
      <c r="AK11" s="63">
        <f>plan_desserte!K42</f>
        <v>0</v>
      </c>
      <c r="AL11" s="63">
        <f>plan_desserte!L42</f>
        <v>0</v>
      </c>
      <c r="AM11" s="63">
        <f>plan_desserte!M42</f>
        <v>0</v>
      </c>
      <c r="AN11" s="63">
        <f>plan_desserte!N42</f>
        <v>0</v>
      </c>
      <c r="AO11" s="104">
        <f>SUM(AC11:AN11)</f>
        <v>0</v>
      </c>
      <c r="AP11" s="63">
        <f>plan_desserte!C55</f>
        <v>0</v>
      </c>
      <c r="AQ11" s="63">
        <f>plan_desserte!D55</f>
        <v>0</v>
      </c>
      <c r="AR11" s="63">
        <f>plan_desserte!E55</f>
        <v>0</v>
      </c>
      <c r="AS11" s="63">
        <f>plan_desserte!F55</f>
        <v>0</v>
      </c>
      <c r="AT11" s="63">
        <f>plan_desserte!G55</f>
        <v>0</v>
      </c>
      <c r="AU11" s="63">
        <f>plan_desserte!H55</f>
        <v>0</v>
      </c>
      <c r="AV11" s="63">
        <f>plan_desserte!I55</f>
        <v>0</v>
      </c>
      <c r="AW11" s="63">
        <f>plan_desserte!J55</f>
        <v>0</v>
      </c>
      <c r="AX11" s="63">
        <f>plan_desserte!K55</f>
        <v>0</v>
      </c>
      <c r="AY11" s="63">
        <f>plan_desserte!L55</f>
        <v>0</v>
      </c>
      <c r="AZ11" s="63">
        <f>plan_desserte!M55</f>
        <v>0</v>
      </c>
      <c r="BA11" s="63">
        <f>plan_desserte!N55</f>
        <v>0</v>
      </c>
      <c r="BB11" s="104">
        <f>SUM(AP11:BA11)</f>
        <v>0</v>
      </c>
      <c r="BC11" s="63">
        <f>plan_desserte!C68</f>
        <v>0</v>
      </c>
      <c r="BD11" s="63">
        <f>plan_desserte!D68</f>
        <v>0</v>
      </c>
      <c r="BE11" s="63">
        <f>plan_desserte!E68</f>
        <v>0</v>
      </c>
      <c r="BF11" s="63">
        <f>plan_desserte!F68</f>
        <v>0</v>
      </c>
      <c r="BG11" s="63">
        <f>plan_desserte!G68</f>
        <v>0</v>
      </c>
      <c r="BH11" s="63">
        <f>plan_desserte!H68</f>
        <v>0</v>
      </c>
      <c r="BI11" s="63">
        <f>plan_desserte!I68</f>
        <v>0</v>
      </c>
      <c r="BJ11" s="63">
        <f>plan_desserte!J68</f>
        <v>0</v>
      </c>
      <c r="BK11" s="63">
        <f>plan_desserte!K68</f>
        <v>0</v>
      </c>
      <c r="BL11" s="63">
        <f>plan_desserte!L68</f>
        <v>0</v>
      </c>
      <c r="BM11" s="63">
        <f>plan_desserte!M68</f>
        <v>0</v>
      </c>
      <c r="BN11" s="63">
        <f>plan_desserte!N68</f>
        <v>0</v>
      </c>
      <c r="BO11" s="104">
        <f>SUM(BC11:BN11)</f>
        <v>0</v>
      </c>
    </row>
    <row r="12" spans="2:67" x14ac:dyDescent="0.25">
      <c r="B12" s="151" t="str">
        <f>plan_desserte!B17</f>
        <v>cumul BS</v>
      </c>
      <c r="C12" s="152">
        <f>plan_desserte!C17</f>
        <v>0</v>
      </c>
      <c r="D12" s="152">
        <f>plan_desserte!D17</f>
        <v>0</v>
      </c>
      <c r="E12" s="152">
        <f>plan_desserte!E17</f>
        <v>0</v>
      </c>
      <c r="F12" s="152">
        <f>plan_desserte!F17</f>
        <v>0</v>
      </c>
      <c r="G12" s="152">
        <f>plan_desserte!G17</f>
        <v>0</v>
      </c>
      <c r="H12" s="152">
        <f>plan_desserte!H17</f>
        <v>0</v>
      </c>
      <c r="I12" s="152">
        <f>plan_desserte!I17</f>
        <v>0</v>
      </c>
      <c r="J12" s="152">
        <f>plan_desserte!J17</f>
        <v>0</v>
      </c>
      <c r="K12" s="152">
        <f>plan_desserte!K17</f>
        <v>0</v>
      </c>
      <c r="L12" s="152">
        <f>plan_desserte!L17</f>
        <v>0</v>
      </c>
      <c r="M12" s="152">
        <f>plan_desserte!M17</f>
        <v>0</v>
      </c>
      <c r="N12" s="152">
        <f>plan_desserte!N17</f>
        <v>0</v>
      </c>
      <c r="O12" s="218">
        <f>N12</f>
        <v>0</v>
      </c>
      <c r="P12" s="218">
        <f>plan_desserte!C30</f>
        <v>0</v>
      </c>
      <c r="Q12" s="218">
        <f>plan_desserte!D30</f>
        <v>0</v>
      </c>
      <c r="R12" s="218">
        <f>plan_desserte!E30</f>
        <v>0</v>
      </c>
      <c r="S12" s="218">
        <f>plan_desserte!F30</f>
        <v>0</v>
      </c>
      <c r="T12" s="218">
        <f>plan_desserte!G30</f>
        <v>0</v>
      </c>
      <c r="U12" s="218">
        <f>plan_desserte!H30</f>
        <v>0</v>
      </c>
      <c r="V12" s="218">
        <f>plan_desserte!I30</f>
        <v>0</v>
      </c>
      <c r="W12" s="218">
        <f>plan_desserte!J30</f>
        <v>0</v>
      </c>
      <c r="X12" s="218">
        <f>plan_desserte!K30</f>
        <v>0</v>
      </c>
      <c r="Y12" s="218">
        <f>plan_desserte!L30</f>
        <v>0</v>
      </c>
      <c r="Z12" s="218">
        <f>plan_desserte!M30</f>
        <v>0</v>
      </c>
      <c r="AA12" s="218">
        <f>plan_desserte!N30</f>
        <v>0</v>
      </c>
      <c r="AB12" s="218">
        <f>AA12</f>
        <v>0</v>
      </c>
      <c r="AC12" s="218">
        <f>plan_desserte!C43</f>
        <v>0</v>
      </c>
      <c r="AD12" s="218">
        <f>plan_desserte!D43</f>
        <v>0</v>
      </c>
      <c r="AE12" s="218">
        <f>plan_desserte!E43</f>
        <v>0</v>
      </c>
      <c r="AF12" s="218">
        <f>plan_desserte!F43</f>
        <v>0</v>
      </c>
      <c r="AG12" s="218">
        <f>plan_desserte!G43</f>
        <v>0</v>
      </c>
      <c r="AH12" s="218">
        <f>plan_desserte!H43</f>
        <v>0</v>
      </c>
      <c r="AI12" s="218">
        <f>plan_desserte!I43</f>
        <v>0</v>
      </c>
      <c r="AJ12" s="218">
        <f>plan_desserte!J43</f>
        <v>0</v>
      </c>
      <c r="AK12" s="218">
        <f>plan_desserte!K43</f>
        <v>0</v>
      </c>
      <c r="AL12" s="218">
        <f>plan_desserte!L43</f>
        <v>0</v>
      </c>
      <c r="AM12" s="218">
        <f>plan_desserte!M43</f>
        <v>0</v>
      </c>
      <c r="AN12" s="218">
        <f>plan_desserte!N43</f>
        <v>0</v>
      </c>
      <c r="AO12" s="218">
        <f>AN12</f>
        <v>0</v>
      </c>
      <c r="AP12" s="218">
        <f>plan_desserte!C56</f>
        <v>0</v>
      </c>
      <c r="AQ12" s="218">
        <f>plan_desserte!D56</f>
        <v>0</v>
      </c>
      <c r="AR12" s="218">
        <f>plan_desserte!E56</f>
        <v>0</v>
      </c>
      <c r="AS12" s="218">
        <f>plan_desserte!F56</f>
        <v>0</v>
      </c>
      <c r="AT12" s="218">
        <f>plan_desserte!G56</f>
        <v>0</v>
      </c>
      <c r="AU12" s="218">
        <f>plan_desserte!H56</f>
        <v>0</v>
      </c>
      <c r="AV12" s="218">
        <f>plan_desserte!I56</f>
        <v>0</v>
      </c>
      <c r="AW12" s="218">
        <f>plan_desserte!J56</f>
        <v>0</v>
      </c>
      <c r="AX12" s="218">
        <f>plan_desserte!K56</f>
        <v>0</v>
      </c>
      <c r="AY12" s="218">
        <f>plan_desserte!L56</f>
        <v>0</v>
      </c>
      <c r="AZ12" s="218">
        <f>plan_desserte!M56</f>
        <v>0</v>
      </c>
      <c r="BA12" s="218">
        <f>plan_desserte!N56</f>
        <v>0</v>
      </c>
      <c r="BB12" s="218">
        <f>BA12</f>
        <v>0</v>
      </c>
      <c r="BC12" s="218">
        <f>plan_desserte!C69</f>
        <v>0</v>
      </c>
      <c r="BD12" s="218">
        <f>plan_desserte!D69</f>
        <v>0</v>
      </c>
      <c r="BE12" s="218">
        <f>plan_desserte!E69</f>
        <v>0</v>
      </c>
      <c r="BF12" s="218">
        <f>plan_desserte!F69</f>
        <v>0</v>
      </c>
      <c r="BG12" s="218">
        <f>plan_desserte!G69</f>
        <v>0</v>
      </c>
      <c r="BH12" s="218">
        <f>plan_desserte!H69</f>
        <v>0</v>
      </c>
      <c r="BI12" s="218">
        <f>plan_desserte!I69</f>
        <v>0</v>
      </c>
      <c r="BJ12" s="218">
        <f>plan_desserte!J69</f>
        <v>0</v>
      </c>
      <c r="BK12" s="218">
        <f>plan_desserte!K69</f>
        <v>0</v>
      </c>
      <c r="BL12" s="218">
        <f>plan_desserte!L69</f>
        <v>0</v>
      </c>
      <c r="BM12" s="218">
        <f>plan_desserte!M69</f>
        <v>0</v>
      </c>
      <c r="BN12" s="218">
        <f>plan_desserte!N69</f>
        <v>0</v>
      </c>
      <c r="BO12" s="218">
        <f>BN12</f>
        <v>0</v>
      </c>
    </row>
    <row r="13" spans="2:67" ht="30" x14ac:dyDescent="0.25">
      <c r="B13" s="106" t="str">
        <f>plan_desserte!B18</f>
        <v>nombre de clients PEC résultant des campagnes</v>
      </c>
      <c r="C13" s="63">
        <f>plan_desserte!C18</f>
        <v>0</v>
      </c>
      <c r="D13" s="63">
        <f>plan_desserte!D18</f>
        <v>0</v>
      </c>
      <c r="E13" s="63">
        <f>plan_desserte!E18</f>
        <v>0</v>
      </c>
      <c r="F13" s="63">
        <f>plan_desserte!F18</f>
        <v>0</v>
      </c>
      <c r="G13" s="63">
        <f>plan_desserte!G18</f>
        <v>0</v>
      </c>
      <c r="H13" s="63">
        <f>plan_desserte!H18</f>
        <v>0</v>
      </c>
      <c r="I13" s="63">
        <f>plan_desserte!I18</f>
        <v>0</v>
      </c>
      <c r="J13" s="63">
        <f>plan_desserte!J18</f>
        <v>0</v>
      </c>
      <c r="K13" s="63">
        <f>plan_desserte!K18</f>
        <v>0</v>
      </c>
      <c r="L13" s="63">
        <f>plan_desserte!L18</f>
        <v>0</v>
      </c>
      <c r="M13" s="63">
        <f>plan_desserte!M18</f>
        <v>0</v>
      </c>
      <c r="N13" s="63">
        <f>plan_desserte!N18</f>
        <v>0</v>
      </c>
      <c r="O13" s="104">
        <f>SUM(C13:N13)</f>
        <v>0</v>
      </c>
      <c r="P13" s="63">
        <f>plan_desserte!C31</f>
        <v>0</v>
      </c>
      <c r="Q13" s="63">
        <f>plan_desserte!D31</f>
        <v>0</v>
      </c>
      <c r="R13" s="63">
        <f>plan_desserte!E31</f>
        <v>0</v>
      </c>
      <c r="S13" s="63">
        <f>plan_desserte!F31</f>
        <v>0</v>
      </c>
      <c r="T13" s="63">
        <f>plan_desserte!G31</f>
        <v>0</v>
      </c>
      <c r="U13" s="63">
        <f>plan_desserte!H31</f>
        <v>0</v>
      </c>
      <c r="V13" s="63">
        <f>plan_desserte!I31</f>
        <v>0</v>
      </c>
      <c r="W13" s="63">
        <f>plan_desserte!J31</f>
        <v>0</v>
      </c>
      <c r="X13" s="63">
        <f>plan_desserte!K31</f>
        <v>0</v>
      </c>
      <c r="Y13" s="63">
        <f>plan_desserte!L31</f>
        <v>0</v>
      </c>
      <c r="Z13" s="63">
        <f>plan_desserte!M31</f>
        <v>0</v>
      </c>
      <c r="AA13" s="63">
        <f>plan_desserte!N31</f>
        <v>0</v>
      </c>
      <c r="AB13" s="104">
        <f>SUM(P13:AA13)</f>
        <v>0</v>
      </c>
      <c r="AC13" s="63">
        <f>plan_desserte!C44</f>
        <v>0</v>
      </c>
      <c r="AD13" s="63">
        <f>plan_desserte!D44</f>
        <v>0</v>
      </c>
      <c r="AE13" s="63">
        <f>plan_desserte!E44</f>
        <v>0</v>
      </c>
      <c r="AF13" s="63">
        <f>plan_desserte!F44</f>
        <v>0</v>
      </c>
      <c r="AG13" s="63">
        <f>plan_desserte!G44</f>
        <v>0</v>
      </c>
      <c r="AH13" s="63">
        <f>plan_desserte!H44</f>
        <v>0</v>
      </c>
      <c r="AI13" s="63">
        <f>plan_desserte!I44</f>
        <v>0</v>
      </c>
      <c r="AJ13" s="63">
        <f>plan_desserte!J44</f>
        <v>0</v>
      </c>
      <c r="AK13" s="63">
        <f>plan_desserte!K44</f>
        <v>0</v>
      </c>
      <c r="AL13" s="63">
        <f>plan_desserte!L44</f>
        <v>0</v>
      </c>
      <c r="AM13" s="63">
        <f>plan_desserte!M44</f>
        <v>0</v>
      </c>
      <c r="AN13" s="63">
        <f>plan_desserte!N44</f>
        <v>0</v>
      </c>
      <c r="AO13" s="104">
        <f>SUM(AC13:AN13)</f>
        <v>0</v>
      </c>
      <c r="AP13" s="63">
        <f>plan_desserte!C57</f>
        <v>0</v>
      </c>
      <c r="AQ13" s="63">
        <f>plan_desserte!D57</f>
        <v>0</v>
      </c>
      <c r="AR13" s="63">
        <f>plan_desserte!E57</f>
        <v>0</v>
      </c>
      <c r="AS13" s="63">
        <f>plan_desserte!F57</f>
        <v>0</v>
      </c>
      <c r="AT13" s="63">
        <f>plan_desserte!G57</f>
        <v>0</v>
      </c>
      <c r="AU13" s="63">
        <f>plan_desserte!H57</f>
        <v>0</v>
      </c>
      <c r="AV13" s="63">
        <f>plan_desserte!I57</f>
        <v>0</v>
      </c>
      <c r="AW13" s="63">
        <f>plan_desserte!J57</f>
        <v>0</v>
      </c>
      <c r="AX13" s="63">
        <f>plan_desserte!K57</f>
        <v>0</v>
      </c>
      <c r="AY13" s="63">
        <f>plan_desserte!L57</f>
        <v>0</v>
      </c>
      <c r="AZ13" s="63">
        <f>plan_desserte!M57</f>
        <v>0</v>
      </c>
      <c r="BA13" s="63">
        <f>plan_desserte!N57</f>
        <v>0</v>
      </c>
      <c r="BB13" s="104">
        <f>SUM(AP13:BA13)</f>
        <v>0</v>
      </c>
      <c r="BC13" s="63">
        <f>plan_desserte!C70</f>
        <v>0</v>
      </c>
      <c r="BD13" s="63">
        <f>plan_desserte!D70</f>
        <v>0</v>
      </c>
      <c r="BE13" s="63">
        <f>plan_desserte!E70</f>
        <v>0</v>
      </c>
      <c r="BF13" s="63">
        <f>plan_desserte!F70</f>
        <v>0</v>
      </c>
      <c r="BG13" s="63">
        <f>plan_desserte!G70</f>
        <v>0</v>
      </c>
      <c r="BH13" s="63">
        <f>plan_desserte!H70</f>
        <v>0</v>
      </c>
      <c r="BI13" s="63">
        <f>plan_desserte!I70</f>
        <v>0</v>
      </c>
      <c r="BJ13" s="63">
        <f>plan_desserte!J70</f>
        <v>0</v>
      </c>
      <c r="BK13" s="63">
        <f>plan_desserte!K70</f>
        <v>0</v>
      </c>
      <c r="BL13" s="63">
        <f>plan_desserte!L70</f>
        <v>0</v>
      </c>
      <c r="BM13" s="63">
        <f>plan_desserte!M70</f>
        <v>0</v>
      </c>
      <c r="BN13" s="63">
        <f>plan_desserte!N70</f>
        <v>0</v>
      </c>
      <c r="BO13" s="104">
        <f>SUM(BC13:BN13)</f>
        <v>0</v>
      </c>
    </row>
    <row r="14" spans="2:67" x14ac:dyDescent="0.25">
      <c r="B14" s="151" t="str">
        <f>plan_desserte!B19</f>
        <v>cumul PEC</v>
      </c>
      <c r="C14" s="152">
        <f>plan_desserte!C19</f>
        <v>0</v>
      </c>
      <c r="D14" s="152">
        <f>plan_desserte!D19</f>
        <v>0</v>
      </c>
      <c r="E14" s="152">
        <f>plan_desserte!E19</f>
        <v>0</v>
      </c>
      <c r="F14" s="152">
        <f>plan_desserte!F19</f>
        <v>0</v>
      </c>
      <c r="G14" s="152">
        <f>plan_desserte!G19</f>
        <v>0</v>
      </c>
      <c r="H14" s="152">
        <f>plan_desserte!H19</f>
        <v>0</v>
      </c>
      <c r="I14" s="152">
        <f>plan_desserte!I19</f>
        <v>0</v>
      </c>
      <c r="J14" s="152">
        <f>plan_desserte!J19</f>
        <v>0</v>
      </c>
      <c r="K14" s="152">
        <f>plan_desserte!K19</f>
        <v>0</v>
      </c>
      <c r="L14" s="152">
        <f>plan_desserte!L19</f>
        <v>0</v>
      </c>
      <c r="M14" s="152">
        <f>plan_desserte!M19</f>
        <v>0</v>
      </c>
      <c r="N14" s="152">
        <f>plan_desserte!N19</f>
        <v>0</v>
      </c>
      <c r="O14" s="218">
        <f>N14</f>
        <v>0</v>
      </c>
      <c r="P14" s="218">
        <f>plan_desserte!C32</f>
        <v>0</v>
      </c>
      <c r="Q14" s="218">
        <f>plan_desserte!D32</f>
        <v>0</v>
      </c>
      <c r="R14" s="218">
        <f>plan_desserte!E32</f>
        <v>0</v>
      </c>
      <c r="S14" s="218">
        <f>plan_desserte!F32</f>
        <v>0</v>
      </c>
      <c r="T14" s="218">
        <f>plan_desserte!G32</f>
        <v>0</v>
      </c>
      <c r="U14" s="218">
        <f>plan_desserte!H32</f>
        <v>0</v>
      </c>
      <c r="V14" s="218">
        <f>plan_desserte!I32</f>
        <v>0</v>
      </c>
      <c r="W14" s="218">
        <f>plan_desserte!J32</f>
        <v>0</v>
      </c>
      <c r="X14" s="218">
        <f>plan_desserte!K32</f>
        <v>0</v>
      </c>
      <c r="Y14" s="218">
        <f>plan_desserte!L32</f>
        <v>0</v>
      </c>
      <c r="Z14" s="218">
        <f>plan_desserte!M32</f>
        <v>0</v>
      </c>
      <c r="AA14" s="218">
        <f>plan_desserte!N32</f>
        <v>0</v>
      </c>
      <c r="AB14" s="218">
        <f>AA14</f>
        <v>0</v>
      </c>
      <c r="AC14" s="218">
        <f>plan_desserte!C45</f>
        <v>0</v>
      </c>
      <c r="AD14" s="218">
        <f>plan_desserte!D45</f>
        <v>0</v>
      </c>
      <c r="AE14" s="218">
        <f>plan_desserte!E45</f>
        <v>0</v>
      </c>
      <c r="AF14" s="218">
        <f>plan_desserte!F45</f>
        <v>0</v>
      </c>
      <c r="AG14" s="218">
        <f>plan_desserte!G45</f>
        <v>0</v>
      </c>
      <c r="AH14" s="218">
        <f>plan_desserte!H45</f>
        <v>0</v>
      </c>
      <c r="AI14" s="218">
        <f>plan_desserte!I45</f>
        <v>0</v>
      </c>
      <c r="AJ14" s="218">
        <f>plan_desserte!J45</f>
        <v>0</v>
      </c>
      <c r="AK14" s="218">
        <f>plan_desserte!K45</f>
        <v>0</v>
      </c>
      <c r="AL14" s="218">
        <f>plan_desserte!L45</f>
        <v>0</v>
      </c>
      <c r="AM14" s="218">
        <f>plan_desserte!M45</f>
        <v>0</v>
      </c>
      <c r="AN14" s="218">
        <f>plan_desserte!N45</f>
        <v>0</v>
      </c>
      <c r="AO14" s="218">
        <f>AN14</f>
        <v>0</v>
      </c>
      <c r="AP14" s="218">
        <f>plan_desserte!C58</f>
        <v>0</v>
      </c>
      <c r="AQ14" s="218">
        <f>plan_desserte!D58</f>
        <v>0</v>
      </c>
      <c r="AR14" s="218">
        <f>plan_desserte!E58</f>
        <v>0</v>
      </c>
      <c r="AS14" s="218">
        <f>plan_desserte!F58</f>
        <v>0</v>
      </c>
      <c r="AT14" s="218">
        <f>plan_desserte!G58</f>
        <v>0</v>
      </c>
      <c r="AU14" s="218">
        <f>plan_desserte!H58</f>
        <v>0</v>
      </c>
      <c r="AV14" s="218">
        <f>plan_desserte!I58</f>
        <v>0</v>
      </c>
      <c r="AW14" s="218">
        <f>plan_desserte!J58</f>
        <v>0</v>
      </c>
      <c r="AX14" s="218">
        <f>plan_desserte!K58</f>
        <v>0</v>
      </c>
      <c r="AY14" s="218">
        <f>plan_desserte!L58</f>
        <v>0</v>
      </c>
      <c r="AZ14" s="218">
        <f>plan_desserte!M58</f>
        <v>0</v>
      </c>
      <c r="BA14" s="218">
        <f>plan_desserte!N58</f>
        <v>0</v>
      </c>
      <c r="BB14" s="218">
        <f>BA14</f>
        <v>0</v>
      </c>
      <c r="BC14" s="218">
        <f>plan_desserte!C71</f>
        <v>0</v>
      </c>
      <c r="BD14" s="218">
        <f>plan_desserte!D71</f>
        <v>0</v>
      </c>
      <c r="BE14" s="218">
        <f>plan_desserte!E71</f>
        <v>0</v>
      </c>
      <c r="BF14" s="218">
        <f>plan_desserte!F71</f>
        <v>0</v>
      </c>
      <c r="BG14" s="218">
        <f>plan_desserte!G71</f>
        <v>0</v>
      </c>
      <c r="BH14" s="218">
        <f>plan_desserte!H71</f>
        <v>0</v>
      </c>
      <c r="BI14" s="218">
        <f>plan_desserte!I71</f>
        <v>0</v>
      </c>
      <c r="BJ14" s="218">
        <f>plan_desserte!J71</f>
        <v>0</v>
      </c>
      <c r="BK14" s="218">
        <f>plan_desserte!K71</f>
        <v>0</v>
      </c>
      <c r="BL14" s="218">
        <f>plan_desserte!L71</f>
        <v>0</v>
      </c>
      <c r="BM14" s="218">
        <f>plan_desserte!M71</f>
        <v>0</v>
      </c>
      <c r="BN14" s="218">
        <f>plan_desserte!N71</f>
        <v>0</v>
      </c>
      <c r="BO14" s="218">
        <f>BN14</f>
        <v>0</v>
      </c>
    </row>
    <row r="15" spans="2:67" ht="45" x14ac:dyDescent="0.25">
      <c r="B15" s="106" t="str">
        <f>plan_desserte!B20</f>
        <v>nombre de gros consommateur résultant des campagnes</v>
      </c>
      <c r="C15" s="63">
        <f>plan_desserte!C20</f>
        <v>0</v>
      </c>
      <c r="D15" s="63">
        <f>plan_desserte!D20</f>
        <v>0</v>
      </c>
      <c r="E15" s="63">
        <f>plan_desserte!E20</f>
        <v>0</v>
      </c>
      <c r="F15" s="63">
        <f>plan_desserte!F20</f>
        <v>0</v>
      </c>
      <c r="G15" s="63">
        <f>plan_desserte!G20</f>
        <v>0</v>
      </c>
      <c r="H15" s="63">
        <f>plan_desserte!H20</f>
        <v>0</v>
      </c>
      <c r="I15" s="63">
        <f>plan_desserte!I20</f>
        <v>0</v>
      </c>
      <c r="J15" s="63">
        <f>plan_desserte!J20</f>
        <v>0</v>
      </c>
      <c r="K15" s="63">
        <f>plan_desserte!K20</f>
        <v>0</v>
      </c>
      <c r="L15" s="63">
        <f>plan_desserte!L20</f>
        <v>0</v>
      </c>
      <c r="M15" s="63">
        <f>plan_desserte!M20</f>
        <v>0</v>
      </c>
      <c r="N15" s="63">
        <f>plan_desserte!N20</f>
        <v>0</v>
      </c>
      <c r="O15" s="104">
        <f>SUM(C15:N15)</f>
        <v>0</v>
      </c>
      <c r="P15" s="63">
        <f>plan_desserte!C33</f>
        <v>0</v>
      </c>
      <c r="Q15" s="63">
        <f>plan_desserte!D33</f>
        <v>0</v>
      </c>
      <c r="R15" s="63">
        <f>plan_desserte!E33</f>
        <v>0</v>
      </c>
      <c r="S15" s="63">
        <f>plan_desserte!F33</f>
        <v>0</v>
      </c>
      <c r="T15" s="63">
        <f>plan_desserte!G33</f>
        <v>0</v>
      </c>
      <c r="U15" s="63">
        <f>plan_desserte!H33</f>
        <v>0</v>
      </c>
      <c r="V15" s="63">
        <f>plan_desserte!I33</f>
        <v>0</v>
      </c>
      <c r="W15" s="63">
        <f>plan_desserte!J33</f>
        <v>0</v>
      </c>
      <c r="X15" s="63">
        <f>plan_desserte!K33</f>
        <v>0</v>
      </c>
      <c r="Y15" s="63">
        <f>plan_desserte!L33</f>
        <v>0</v>
      </c>
      <c r="Z15" s="63">
        <f>plan_desserte!M33</f>
        <v>0</v>
      </c>
      <c r="AA15" s="63">
        <f>plan_desserte!N33</f>
        <v>0</v>
      </c>
      <c r="AB15" s="104">
        <f>SUM(P15:AA15)</f>
        <v>0</v>
      </c>
      <c r="AC15" s="63">
        <f>plan_desserte!C46</f>
        <v>0</v>
      </c>
      <c r="AD15" s="63">
        <f>plan_desserte!D46</f>
        <v>0</v>
      </c>
      <c r="AE15" s="63">
        <f>plan_desserte!E46</f>
        <v>0</v>
      </c>
      <c r="AF15" s="63">
        <f>plan_desserte!F46</f>
        <v>0</v>
      </c>
      <c r="AG15" s="63">
        <f>plan_desserte!G46</f>
        <v>0</v>
      </c>
      <c r="AH15" s="63">
        <f>plan_desserte!H46</f>
        <v>0</v>
      </c>
      <c r="AI15" s="63">
        <f>plan_desserte!I46</f>
        <v>0</v>
      </c>
      <c r="AJ15" s="63">
        <f>plan_desserte!J46</f>
        <v>0</v>
      </c>
      <c r="AK15" s="63">
        <f>plan_desserte!K46</f>
        <v>0</v>
      </c>
      <c r="AL15" s="63">
        <f>plan_desserte!L46</f>
        <v>0</v>
      </c>
      <c r="AM15" s="63">
        <f>plan_desserte!M46</f>
        <v>0</v>
      </c>
      <c r="AN15" s="63">
        <f>plan_desserte!N46</f>
        <v>0</v>
      </c>
      <c r="AO15" s="104">
        <f>SUM(AC15:AN15)</f>
        <v>0</v>
      </c>
      <c r="AP15" s="63">
        <f>plan_desserte!C59</f>
        <v>0</v>
      </c>
      <c r="AQ15" s="63">
        <f>plan_desserte!D59</f>
        <v>0</v>
      </c>
      <c r="AR15" s="63">
        <f>plan_desserte!E59</f>
        <v>0</v>
      </c>
      <c r="AS15" s="63">
        <f>plan_desserte!F59</f>
        <v>0</v>
      </c>
      <c r="AT15" s="63">
        <f>plan_desserte!G59</f>
        <v>0</v>
      </c>
      <c r="AU15" s="63">
        <f>plan_desserte!H59</f>
        <v>0</v>
      </c>
      <c r="AV15" s="63">
        <f>plan_desserte!I59</f>
        <v>0</v>
      </c>
      <c r="AW15" s="63">
        <f>plan_desserte!J59</f>
        <v>0</v>
      </c>
      <c r="AX15" s="63">
        <f>plan_desserte!K59</f>
        <v>0</v>
      </c>
      <c r="AY15" s="63">
        <f>plan_desserte!L59</f>
        <v>0</v>
      </c>
      <c r="AZ15" s="63">
        <f>plan_desserte!M59</f>
        <v>0</v>
      </c>
      <c r="BA15" s="63">
        <f>plan_desserte!N59</f>
        <v>0</v>
      </c>
      <c r="BB15" s="104">
        <f>SUM(AP15:BA15)</f>
        <v>0</v>
      </c>
      <c r="BC15" s="63">
        <f>plan_desserte!C72</f>
        <v>0</v>
      </c>
      <c r="BD15" s="63">
        <f>plan_desserte!D72</f>
        <v>0</v>
      </c>
      <c r="BE15" s="63">
        <f>plan_desserte!E72</f>
        <v>0</v>
      </c>
      <c r="BF15" s="63">
        <f>plan_desserte!F72</f>
        <v>0</v>
      </c>
      <c r="BG15" s="63">
        <f>plan_desserte!G72</f>
        <v>0</v>
      </c>
      <c r="BH15" s="63">
        <f>plan_desserte!H72</f>
        <v>0</v>
      </c>
      <c r="BI15" s="63">
        <f>plan_desserte!I72</f>
        <v>0</v>
      </c>
      <c r="BJ15" s="63">
        <f>plan_desserte!J72</f>
        <v>0</v>
      </c>
      <c r="BK15" s="63">
        <f>plan_desserte!K72</f>
        <v>0</v>
      </c>
      <c r="BL15" s="63">
        <f>plan_desserte!L72</f>
        <v>0</v>
      </c>
      <c r="BM15" s="63">
        <f>plan_desserte!M72</f>
        <v>0</v>
      </c>
      <c r="BN15" s="63">
        <f>plan_desserte!N72</f>
        <v>0</v>
      </c>
      <c r="BO15" s="104">
        <f>SUM(BC15:BN15)</f>
        <v>0</v>
      </c>
    </row>
    <row r="16" spans="2:67" x14ac:dyDescent="0.25">
      <c r="B16" s="151" t="str">
        <f>plan_desserte!B21</f>
        <v>cumul GC</v>
      </c>
      <c r="C16" s="152">
        <f>plan_desserte!C21</f>
        <v>0</v>
      </c>
      <c r="D16" s="152">
        <f>plan_desserte!D21</f>
        <v>0</v>
      </c>
      <c r="E16" s="152">
        <f>plan_desserte!E21</f>
        <v>0</v>
      </c>
      <c r="F16" s="152">
        <f>plan_desserte!F21</f>
        <v>0</v>
      </c>
      <c r="G16" s="152">
        <f>plan_desserte!G21</f>
        <v>0</v>
      </c>
      <c r="H16" s="152">
        <f>plan_desserte!H21</f>
        <v>0</v>
      </c>
      <c r="I16" s="152">
        <f>plan_desserte!I21</f>
        <v>0</v>
      </c>
      <c r="J16" s="152">
        <f>plan_desserte!J21</f>
        <v>0</v>
      </c>
      <c r="K16" s="152">
        <f>plan_desserte!K21</f>
        <v>0</v>
      </c>
      <c r="L16" s="152">
        <f>plan_desserte!L21</f>
        <v>0</v>
      </c>
      <c r="M16" s="152">
        <f>plan_desserte!M21</f>
        <v>0</v>
      </c>
      <c r="N16" s="152">
        <f>plan_desserte!N21</f>
        <v>0</v>
      </c>
      <c r="O16" s="218">
        <f>N16</f>
        <v>0</v>
      </c>
      <c r="P16" s="218">
        <f>plan_desserte!C34</f>
        <v>0</v>
      </c>
      <c r="Q16" s="218">
        <f>plan_desserte!D34</f>
        <v>0</v>
      </c>
      <c r="R16" s="218">
        <f>plan_desserte!E34</f>
        <v>0</v>
      </c>
      <c r="S16" s="218">
        <f>plan_desserte!F34</f>
        <v>0</v>
      </c>
      <c r="T16" s="218">
        <f>plan_desserte!G34</f>
        <v>0</v>
      </c>
      <c r="U16" s="218">
        <f>plan_desserte!H34</f>
        <v>0</v>
      </c>
      <c r="V16" s="218">
        <f>plan_desserte!I34</f>
        <v>0</v>
      </c>
      <c r="W16" s="218">
        <f>plan_desserte!J34</f>
        <v>0</v>
      </c>
      <c r="X16" s="218">
        <f>plan_desserte!K34</f>
        <v>0</v>
      </c>
      <c r="Y16" s="218">
        <f>plan_desserte!L34</f>
        <v>0</v>
      </c>
      <c r="Z16" s="218">
        <f>plan_desserte!M34</f>
        <v>0</v>
      </c>
      <c r="AA16" s="218">
        <f>plan_desserte!N34</f>
        <v>0</v>
      </c>
      <c r="AB16" s="218">
        <f>AA16</f>
        <v>0</v>
      </c>
      <c r="AC16" s="218">
        <f>plan_desserte!C47</f>
        <v>0</v>
      </c>
      <c r="AD16" s="218">
        <f>plan_desserte!D47</f>
        <v>0</v>
      </c>
      <c r="AE16" s="218">
        <f>plan_desserte!E47</f>
        <v>0</v>
      </c>
      <c r="AF16" s="218">
        <f>plan_desserte!F47</f>
        <v>0</v>
      </c>
      <c r="AG16" s="218">
        <f>plan_desserte!G47</f>
        <v>0</v>
      </c>
      <c r="AH16" s="218">
        <f>plan_desserte!H47</f>
        <v>0</v>
      </c>
      <c r="AI16" s="218">
        <f>plan_desserte!I47</f>
        <v>0</v>
      </c>
      <c r="AJ16" s="218">
        <f>plan_desserte!J47</f>
        <v>0</v>
      </c>
      <c r="AK16" s="218">
        <f>plan_desserte!K47</f>
        <v>0</v>
      </c>
      <c r="AL16" s="218">
        <f>plan_desserte!L47</f>
        <v>0</v>
      </c>
      <c r="AM16" s="218">
        <f>plan_desserte!M47</f>
        <v>0</v>
      </c>
      <c r="AN16" s="218">
        <f>plan_desserte!N47</f>
        <v>0</v>
      </c>
      <c r="AO16" s="218">
        <f>AN16</f>
        <v>0</v>
      </c>
      <c r="AP16" s="218">
        <f>plan_desserte!C60</f>
        <v>0</v>
      </c>
      <c r="AQ16" s="218">
        <f>plan_desserte!D60</f>
        <v>0</v>
      </c>
      <c r="AR16" s="218">
        <f>plan_desserte!E60</f>
        <v>0</v>
      </c>
      <c r="AS16" s="218">
        <f>plan_desserte!F60</f>
        <v>0</v>
      </c>
      <c r="AT16" s="218">
        <f>plan_desserte!G60</f>
        <v>0</v>
      </c>
      <c r="AU16" s="218">
        <f>plan_desserte!H60</f>
        <v>0</v>
      </c>
      <c r="AV16" s="218">
        <f>plan_desserte!I60</f>
        <v>0</v>
      </c>
      <c r="AW16" s="218">
        <f>plan_desserte!J60</f>
        <v>0</v>
      </c>
      <c r="AX16" s="218">
        <f>plan_desserte!K60</f>
        <v>0</v>
      </c>
      <c r="AY16" s="218">
        <f>plan_desserte!L60</f>
        <v>0</v>
      </c>
      <c r="AZ16" s="218">
        <f>plan_desserte!M60</f>
        <v>0</v>
      </c>
      <c r="BA16" s="218">
        <f>plan_desserte!N60</f>
        <v>0</v>
      </c>
      <c r="BB16" s="218">
        <f>BA16</f>
        <v>0</v>
      </c>
      <c r="BC16" s="218">
        <f>plan_desserte!C73</f>
        <v>0</v>
      </c>
      <c r="BD16" s="218">
        <f>plan_desserte!D73</f>
        <v>0</v>
      </c>
      <c r="BE16" s="218">
        <f>plan_desserte!E73</f>
        <v>0</v>
      </c>
      <c r="BF16" s="218">
        <f>plan_desserte!F73</f>
        <v>0</v>
      </c>
      <c r="BG16" s="218">
        <f>plan_desserte!G73</f>
        <v>0</v>
      </c>
      <c r="BH16" s="218">
        <f>plan_desserte!H73</f>
        <v>0</v>
      </c>
      <c r="BI16" s="218">
        <f>plan_desserte!I73</f>
        <v>0</v>
      </c>
      <c r="BJ16" s="218">
        <f>plan_desserte!J73</f>
        <v>0</v>
      </c>
      <c r="BK16" s="218">
        <f>plan_desserte!K73</f>
        <v>0</v>
      </c>
      <c r="BL16" s="218">
        <f>plan_desserte!L73</f>
        <v>0</v>
      </c>
      <c r="BM16" s="218">
        <f>plan_desserte!M73</f>
        <v>0</v>
      </c>
      <c r="BN16" s="218">
        <f>plan_desserte!N73</f>
        <v>0</v>
      </c>
      <c r="BO16" s="218">
        <f>BN16</f>
        <v>0</v>
      </c>
    </row>
    <row r="17" spans="2:67" s="147" customFormat="1" x14ac:dyDescent="0.25">
      <c r="B17" s="153"/>
      <c r="O17" s="104"/>
      <c r="AB17" s="104"/>
      <c r="AO17" s="104"/>
      <c r="BB17" s="104"/>
      <c r="BO17" s="104"/>
    </row>
    <row r="18" spans="2:67" ht="45" x14ac:dyDescent="0.25">
      <c r="B18" s="150" t="s">
        <v>259</v>
      </c>
    </row>
    <row r="20" spans="2:67" ht="30" x14ac:dyDescent="0.25">
      <c r="B20" s="106" t="s">
        <v>258</v>
      </c>
      <c r="C20" s="63">
        <f>consommation!$D$7*C16</f>
        <v>0</v>
      </c>
      <c r="D20" s="63">
        <f>consommation!$D$7*D16</f>
        <v>0</v>
      </c>
      <c r="E20" s="63">
        <f>consommation!$D$7*E16</f>
        <v>0</v>
      </c>
      <c r="F20" s="63">
        <f>consommation!$D$7*F16</f>
        <v>0</v>
      </c>
      <c r="G20" s="63">
        <f>consommation!$D$7*G16</f>
        <v>0</v>
      </c>
      <c r="H20" s="63">
        <f>consommation!$D$7*H16</f>
        <v>0</v>
      </c>
      <c r="I20" s="63">
        <f>consommation!$D$7*I16</f>
        <v>0</v>
      </c>
      <c r="J20" s="63">
        <f>consommation!$D$7*J16</f>
        <v>0</v>
      </c>
      <c r="K20" s="63">
        <f>consommation!$D$7*K16</f>
        <v>0</v>
      </c>
      <c r="L20" s="63">
        <f>consommation!$D$7*L16</f>
        <v>0</v>
      </c>
      <c r="M20" s="63">
        <f>consommation!$D$7*M16</f>
        <v>0</v>
      </c>
      <c r="N20" s="63">
        <f>consommation!$D$7*N16</f>
        <v>0</v>
      </c>
      <c r="O20" s="104">
        <f>SUM(C20:N20)</f>
        <v>0</v>
      </c>
      <c r="P20" s="63">
        <f>consommation!$D$7*P16</f>
        <v>0</v>
      </c>
      <c r="Q20" s="63">
        <f>consommation!$D$7*Q16</f>
        <v>0</v>
      </c>
      <c r="R20" s="63">
        <f>consommation!$D$7*R16</f>
        <v>0</v>
      </c>
      <c r="S20" s="63">
        <f>consommation!$D$7*S16</f>
        <v>0</v>
      </c>
      <c r="T20" s="63">
        <f>consommation!$D$7*T16</f>
        <v>0</v>
      </c>
      <c r="U20" s="63">
        <f>consommation!$D$7*U16</f>
        <v>0</v>
      </c>
      <c r="V20" s="63">
        <f>consommation!$D$7*V16</f>
        <v>0</v>
      </c>
      <c r="W20" s="63">
        <f>consommation!$D$7*W16</f>
        <v>0</v>
      </c>
      <c r="X20" s="63">
        <f>consommation!$D$7*X16</f>
        <v>0</v>
      </c>
      <c r="Y20" s="63">
        <f>consommation!$D$7*Y16</f>
        <v>0</v>
      </c>
      <c r="Z20" s="63">
        <f>consommation!$D$7*Z16</f>
        <v>0</v>
      </c>
      <c r="AA20" s="63">
        <f>consommation!$D$7*AA16</f>
        <v>0</v>
      </c>
      <c r="AB20" s="104">
        <f>SUM(P20:AA20)</f>
        <v>0</v>
      </c>
      <c r="AC20" s="63">
        <f>consommation!$D$7*AC16</f>
        <v>0</v>
      </c>
      <c r="AD20" s="63">
        <f>consommation!$D$7*AD16</f>
        <v>0</v>
      </c>
      <c r="AE20" s="63">
        <f>consommation!$D$7*AE16</f>
        <v>0</v>
      </c>
      <c r="AF20" s="63">
        <f>consommation!$D$7*AF16</f>
        <v>0</v>
      </c>
      <c r="AG20" s="63">
        <f>consommation!$D$7*AG16</f>
        <v>0</v>
      </c>
      <c r="AH20" s="63">
        <f>consommation!$D$7*AH16</f>
        <v>0</v>
      </c>
      <c r="AI20" s="63">
        <f>consommation!$D$7*AI16</f>
        <v>0</v>
      </c>
      <c r="AJ20" s="63">
        <f>consommation!$D$7*AJ16</f>
        <v>0</v>
      </c>
      <c r="AK20" s="63">
        <f>consommation!$D$7*AK16</f>
        <v>0</v>
      </c>
      <c r="AL20" s="63">
        <f>consommation!$D$7*AL16</f>
        <v>0</v>
      </c>
      <c r="AM20" s="63">
        <f>consommation!$D$7*AM16</f>
        <v>0</v>
      </c>
      <c r="AN20" s="63">
        <f>consommation!$D$7*AN16</f>
        <v>0</v>
      </c>
      <c r="AO20" s="104">
        <f>SUM(AC20:AN20)</f>
        <v>0</v>
      </c>
      <c r="AP20" s="63">
        <f>consommation!$D$7*AP16</f>
        <v>0</v>
      </c>
      <c r="AQ20" s="63">
        <f>consommation!$D$7*AQ16</f>
        <v>0</v>
      </c>
      <c r="AR20" s="63">
        <f>consommation!$D$7*AR16</f>
        <v>0</v>
      </c>
      <c r="AS20" s="63">
        <f>consommation!$D$7*AS16</f>
        <v>0</v>
      </c>
      <c r="AT20" s="63">
        <f>consommation!$D$7*AT16</f>
        <v>0</v>
      </c>
      <c r="AU20" s="63">
        <f>consommation!$D$7*AU16</f>
        <v>0</v>
      </c>
      <c r="AV20" s="63">
        <f>consommation!$D$7*AV16</f>
        <v>0</v>
      </c>
      <c r="AW20" s="63">
        <f>consommation!$D$7*AW16</f>
        <v>0</v>
      </c>
      <c r="AX20" s="63">
        <f>consommation!$D$7*AX16</f>
        <v>0</v>
      </c>
      <c r="AY20" s="63">
        <f>consommation!$D$7*AY16</f>
        <v>0</v>
      </c>
      <c r="AZ20" s="63">
        <f>consommation!$D$7*AZ16</f>
        <v>0</v>
      </c>
      <c r="BA20" s="63">
        <f>consommation!$D$7*BA16</f>
        <v>0</v>
      </c>
      <c r="BB20" s="104">
        <f>SUM(AP20:BA20)</f>
        <v>0</v>
      </c>
      <c r="BC20" s="63">
        <f>consommation!$D$7*BC16</f>
        <v>0</v>
      </c>
      <c r="BD20" s="63">
        <f>consommation!$D$7*BD16</f>
        <v>0</v>
      </c>
      <c r="BE20" s="63">
        <f>consommation!$D$7*BE16</f>
        <v>0</v>
      </c>
      <c r="BF20" s="63">
        <f>consommation!$D$7*BF16</f>
        <v>0</v>
      </c>
      <c r="BG20" s="63">
        <f>consommation!$D$7*BG16</f>
        <v>0</v>
      </c>
      <c r="BH20" s="63">
        <f>consommation!$D$7*BH16</f>
        <v>0</v>
      </c>
      <c r="BI20" s="63">
        <f>consommation!$D$7*BI16</f>
        <v>0</v>
      </c>
      <c r="BJ20" s="63">
        <f>consommation!$D$7*BJ16</f>
        <v>0</v>
      </c>
      <c r="BK20" s="63">
        <f>consommation!$D$7*BK16</f>
        <v>0</v>
      </c>
      <c r="BL20" s="63">
        <f>consommation!$D$7*BL16</f>
        <v>0</v>
      </c>
      <c r="BM20" s="63">
        <f>consommation!$D$7*BM16</f>
        <v>0</v>
      </c>
      <c r="BN20" s="63">
        <f>consommation!$D$7*BN16</f>
        <v>0</v>
      </c>
      <c r="BO20" s="104">
        <f>SUM(BC20:BN20)</f>
        <v>0</v>
      </c>
    </row>
    <row r="21" spans="2:67" ht="30" x14ac:dyDescent="0.25">
      <c r="B21" s="106" t="s">
        <v>265</v>
      </c>
      <c r="C21" s="63">
        <f>consommation!$D$8*C10</f>
        <v>40</v>
      </c>
      <c r="D21" s="63">
        <f>consommation!$D$8*D10</f>
        <v>60</v>
      </c>
      <c r="E21" s="63">
        <f>consommation!$D$8*E10</f>
        <v>80</v>
      </c>
      <c r="F21" s="63">
        <f>consommation!$D$8*F10</f>
        <v>880</v>
      </c>
      <c r="G21" s="63">
        <f>consommation!$D$8*G10</f>
        <v>1480</v>
      </c>
      <c r="H21" s="63">
        <f>consommation!$D$8*H10</f>
        <v>1880</v>
      </c>
      <c r="I21" s="63">
        <f>consommation!$D$8*I10</f>
        <v>1920</v>
      </c>
      <c r="J21" s="63">
        <f>consommation!$D$8*J10</f>
        <v>1960</v>
      </c>
      <c r="K21" s="63">
        <f>consommation!$D$8*K10</f>
        <v>1980</v>
      </c>
      <c r="L21" s="63">
        <f>consommation!$D$8*L10</f>
        <v>2000</v>
      </c>
      <c r="M21" s="63">
        <f>consommation!$D$8*M10</f>
        <v>2000</v>
      </c>
      <c r="N21" s="63">
        <f>consommation!$D$8*N10</f>
        <v>2000</v>
      </c>
      <c r="O21" s="104">
        <f t="shared" ref="O21:O27" si="0">SUM(C21:N21)</f>
        <v>16280</v>
      </c>
      <c r="P21" s="63">
        <f>consommation!$D$8*P10</f>
        <v>2000</v>
      </c>
      <c r="Q21" s="63">
        <f>consommation!$D$8*Q10</f>
        <v>2000</v>
      </c>
      <c r="R21" s="63">
        <f>consommation!$D$8*R10</f>
        <v>2000</v>
      </c>
      <c r="S21" s="63">
        <f>consommation!$D$8*S10</f>
        <v>2000</v>
      </c>
      <c r="T21" s="63">
        <f>consommation!$D$8*T10</f>
        <v>2000</v>
      </c>
      <c r="U21" s="63">
        <f>consommation!$D$8*U10</f>
        <v>2000</v>
      </c>
      <c r="V21" s="63">
        <f>consommation!$D$8*V10</f>
        <v>2000</v>
      </c>
      <c r="W21" s="63">
        <f>consommation!$D$8*W10</f>
        <v>2000</v>
      </c>
      <c r="X21" s="63">
        <f>consommation!$D$8*X10</f>
        <v>2000</v>
      </c>
      <c r="Y21" s="63">
        <f>consommation!$D$8*Y10</f>
        <v>2000</v>
      </c>
      <c r="Z21" s="63">
        <f>consommation!$D$8*Z10</f>
        <v>2000</v>
      </c>
      <c r="AA21" s="63">
        <f>consommation!$D$8*AA10</f>
        <v>2000</v>
      </c>
      <c r="AB21" s="104">
        <f t="shared" ref="AB21:AB27" si="1">SUM(P21:AA21)</f>
        <v>24000</v>
      </c>
      <c r="AC21" s="63">
        <f>consommation!$D$8*AC10</f>
        <v>2000</v>
      </c>
      <c r="AD21" s="63">
        <f>consommation!$D$8*AD10</f>
        <v>2000</v>
      </c>
      <c r="AE21" s="63">
        <f>consommation!$D$8*AE10</f>
        <v>2000</v>
      </c>
      <c r="AF21" s="63">
        <f>consommation!$D$8*AF10</f>
        <v>2000</v>
      </c>
      <c r="AG21" s="63">
        <f>consommation!$D$8*AG10</f>
        <v>2000</v>
      </c>
      <c r="AH21" s="63">
        <f>consommation!$D$8*AH10</f>
        <v>2000</v>
      </c>
      <c r="AI21" s="63">
        <f>consommation!$D$8*AI10</f>
        <v>2000</v>
      </c>
      <c r="AJ21" s="63">
        <f>consommation!$D$8*AJ10</f>
        <v>2000</v>
      </c>
      <c r="AK21" s="63">
        <f>consommation!$D$8*AK10</f>
        <v>2000</v>
      </c>
      <c r="AL21" s="63">
        <f>consommation!$D$8*AL10</f>
        <v>2000</v>
      </c>
      <c r="AM21" s="63">
        <f>consommation!$D$8*AM10</f>
        <v>2000</v>
      </c>
      <c r="AN21" s="63">
        <f>consommation!$D$8*AN10</f>
        <v>2000</v>
      </c>
      <c r="AO21" s="104">
        <f t="shared" ref="AO21:AO27" si="2">SUM(AC21:AN21)</f>
        <v>24000</v>
      </c>
      <c r="AP21" s="63">
        <f>consommation!$D$8*AP10</f>
        <v>2000</v>
      </c>
      <c r="AQ21" s="63">
        <f>consommation!$D$8*AQ10</f>
        <v>2000</v>
      </c>
      <c r="AR21" s="63">
        <f>consommation!$D$8*AR10</f>
        <v>2000</v>
      </c>
      <c r="AS21" s="63">
        <f>consommation!$D$8*AS10</f>
        <v>2000</v>
      </c>
      <c r="AT21" s="63">
        <f>consommation!$D$8*AT10</f>
        <v>2000</v>
      </c>
      <c r="AU21" s="63">
        <f>consommation!$D$8*AU10</f>
        <v>2000</v>
      </c>
      <c r="AV21" s="63">
        <f>consommation!$D$8*AV10</f>
        <v>2000</v>
      </c>
      <c r="AW21" s="63">
        <f>consommation!$D$8*AW10</f>
        <v>2000</v>
      </c>
      <c r="AX21" s="63">
        <f>consommation!$D$8*AX10</f>
        <v>2000</v>
      </c>
      <c r="AY21" s="63">
        <f>consommation!$D$8*AY10</f>
        <v>2000</v>
      </c>
      <c r="AZ21" s="63">
        <f>consommation!$D$8*AZ10</f>
        <v>2000</v>
      </c>
      <c r="BA21" s="63">
        <f>consommation!$D$8*BA10</f>
        <v>2000</v>
      </c>
      <c r="BB21" s="104">
        <f t="shared" ref="BB21:BB27" si="3">SUM(AP21:BA21)</f>
        <v>24000</v>
      </c>
      <c r="BC21" s="63">
        <f>consommation!$D$8*BC10</f>
        <v>2000</v>
      </c>
      <c r="BD21" s="63">
        <f>consommation!$D$8*BD10</f>
        <v>2000</v>
      </c>
      <c r="BE21" s="63">
        <f>consommation!$D$8*BE10</f>
        <v>2000</v>
      </c>
      <c r="BF21" s="63">
        <f>consommation!$D$8*BF10</f>
        <v>2000</v>
      </c>
      <c r="BG21" s="63">
        <f>consommation!$D$8*BG10</f>
        <v>2000</v>
      </c>
      <c r="BH21" s="63">
        <f>consommation!$D$8*BH10</f>
        <v>2000</v>
      </c>
      <c r="BI21" s="63">
        <f>consommation!$D$8*BI10</f>
        <v>2000</v>
      </c>
      <c r="BJ21" s="63">
        <f>consommation!$D$8*BJ10</f>
        <v>2000</v>
      </c>
      <c r="BK21" s="63">
        <f>consommation!$D$8*BK10</f>
        <v>2000</v>
      </c>
      <c r="BL21" s="63">
        <f>consommation!$D$8*BL10</f>
        <v>2000</v>
      </c>
      <c r="BM21" s="63">
        <f>consommation!$D$8*BM10</f>
        <v>2000</v>
      </c>
      <c r="BN21" s="63">
        <f>consommation!$D$8*BN10</f>
        <v>2000</v>
      </c>
      <c r="BO21" s="104">
        <f t="shared" ref="BO21:BO27" si="4">SUM(BC21:BN21)</f>
        <v>24000</v>
      </c>
    </row>
    <row r="22" spans="2:67" ht="30" x14ac:dyDescent="0.25">
      <c r="B22" s="106" t="s">
        <v>266</v>
      </c>
      <c r="C22" s="63">
        <f>consommation!$D$9*C12</f>
        <v>0</v>
      </c>
      <c r="D22" s="63">
        <f>consommation!$D$9*D12</f>
        <v>0</v>
      </c>
      <c r="E22" s="63">
        <f>consommation!$D$9*E12</f>
        <v>0</v>
      </c>
      <c r="F22" s="63">
        <f>consommation!$D$9*F12</f>
        <v>0</v>
      </c>
      <c r="G22" s="63">
        <f>consommation!$D$9*G12</f>
        <v>0</v>
      </c>
      <c r="H22" s="63">
        <f>consommation!$D$9*H12</f>
        <v>0</v>
      </c>
      <c r="I22" s="63">
        <f>consommation!$D$9*I12</f>
        <v>0</v>
      </c>
      <c r="J22" s="63">
        <f>consommation!$D$9*J12</f>
        <v>0</v>
      </c>
      <c r="K22" s="63">
        <f>consommation!$D$9*K12</f>
        <v>0</v>
      </c>
      <c r="L22" s="63">
        <f>consommation!$D$9*L12</f>
        <v>0</v>
      </c>
      <c r="M22" s="63">
        <f>consommation!$D$9*M12</f>
        <v>0</v>
      </c>
      <c r="N22" s="63">
        <f>consommation!$D$9*N12</f>
        <v>0</v>
      </c>
      <c r="O22" s="104">
        <f t="shared" si="0"/>
        <v>0</v>
      </c>
      <c r="P22" s="63">
        <f>consommation!$D$9*P12</f>
        <v>0</v>
      </c>
      <c r="Q22" s="63">
        <f>consommation!$D$9*Q12</f>
        <v>0</v>
      </c>
      <c r="R22" s="63">
        <f>consommation!$D$9*R12</f>
        <v>0</v>
      </c>
      <c r="S22" s="63">
        <f>consommation!$D$9*S12</f>
        <v>0</v>
      </c>
      <c r="T22" s="63">
        <f>consommation!$D$9*T12</f>
        <v>0</v>
      </c>
      <c r="U22" s="63">
        <f>consommation!$D$9*U12</f>
        <v>0</v>
      </c>
      <c r="V22" s="63">
        <f>consommation!$D$9*V12</f>
        <v>0</v>
      </c>
      <c r="W22" s="63">
        <f>consommation!$D$9*W12</f>
        <v>0</v>
      </c>
      <c r="X22" s="63">
        <f>consommation!$D$9*X12</f>
        <v>0</v>
      </c>
      <c r="Y22" s="63">
        <f>consommation!$D$9*Y12</f>
        <v>0</v>
      </c>
      <c r="Z22" s="63">
        <f>consommation!$D$9*Z12</f>
        <v>0</v>
      </c>
      <c r="AA22" s="63">
        <f>consommation!$D$9*AA12</f>
        <v>0</v>
      </c>
      <c r="AB22" s="104">
        <f t="shared" si="1"/>
        <v>0</v>
      </c>
      <c r="AC22" s="63">
        <f>consommation!$D$9*AC12</f>
        <v>0</v>
      </c>
      <c r="AD22" s="63">
        <f>consommation!$D$9*AD12</f>
        <v>0</v>
      </c>
      <c r="AE22" s="63">
        <f>consommation!$D$9*AE12</f>
        <v>0</v>
      </c>
      <c r="AF22" s="63">
        <f>consommation!$D$9*AF12</f>
        <v>0</v>
      </c>
      <c r="AG22" s="63">
        <f>consommation!$D$9*AG12</f>
        <v>0</v>
      </c>
      <c r="AH22" s="63">
        <f>consommation!$D$9*AH12</f>
        <v>0</v>
      </c>
      <c r="AI22" s="63">
        <f>consommation!$D$9*AI12</f>
        <v>0</v>
      </c>
      <c r="AJ22" s="63">
        <f>consommation!$D$9*AJ12</f>
        <v>0</v>
      </c>
      <c r="AK22" s="63">
        <f>consommation!$D$9*AK12</f>
        <v>0</v>
      </c>
      <c r="AL22" s="63">
        <f>consommation!$D$9*AL12</f>
        <v>0</v>
      </c>
      <c r="AM22" s="63">
        <f>consommation!$D$9*AM12</f>
        <v>0</v>
      </c>
      <c r="AN22" s="63">
        <f>consommation!$D$9*AN12</f>
        <v>0</v>
      </c>
      <c r="AO22" s="104">
        <f t="shared" si="2"/>
        <v>0</v>
      </c>
      <c r="AP22" s="63">
        <f>consommation!$D$9*AP12</f>
        <v>0</v>
      </c>
      <c r="AQ22" s="63">
        <f>consommation!$D$9*AQ12</f>
        <v>0</v>
      </c>
      <c r="AR22" s="63">
        <f>consommation!$D$9*AR12</f>
        <v>0</v>
      </c>
      <c r="AS22" s="63">
        <f>consommation!$D$9*AS12</f>
        <v>0</v>
      </c>
      <c r="AT22" s="63">
        <f>consommation!$D$9*AT12</f>
        <v>0</v>
      </c>
      <c r="AU22" s="63">
        <f>consommation!$D$9*AU12</f>
        <v>0</v>
      </c>
      <c r="AV22" s="63">
        <f>consommation!$D$9*AV12</f>
        <v>0</v>
      </c>
      <c r="AW22" s="63">
        <f>consommation!$D$9*AW12</f>
        <v>0</v>
      </c>
      <c r="AX22" s="63">
        <f>consommation!$D$9*AX12</f>
        <v>0</v>
      </c>
      <c r="AY22" s="63">
        <f>consommation!$D$9*AY12</f>
        <v>0</v>
      </c>
      <c r="AZ22" s="63">
        <f>consommation!$D$9*AZ12</f>
        <v>0</v>
      </c>
      <c r="BA22" s="63">
        <f>consommation!$D$9*BA12</f>
        <v>0</v>
      </c>
      <c r="BB22" s="104">
        <f t="shared" si="3"/>
        <v>0</v>
      </c>
      <c r="BC22" s="63">
        <f>consommation!$D$9*BC12</f>
        <v>0</v>
      </c>
      <c r="BD22" s="63">
        <f>consommation!$D$9*BD12</f>
        <v>0</v>
      </c>
      <c r="BE22" s="63">
        <f>consommation!$D$9*BE12</f>
        <v>0</v>
      </c>
      <c r="BF22" s="63">
        <f>consommation!$D$9*BF12</f>
        <v>0</v>
      </c>
      <c r="BG22" s="63">
        <f>consommation!$D$9*BG12</f>
        <v>0</v>
      </c>
      <c r="BH22" s="63">
        <f>consommation!$D$9*BH12</f>
        <v>0</v>
      </c>
      <c r="BI22" s="63">
        <f>consommation!$D$9*BI12</f>
        <v>0</v>
      </c>
      <c r="BJ22" s="63">
        <f>consommation!$D$9*BJ12</f>
        <v>0</v>
      </c>
      <c r="BK22" s="63">
        <f>consommation!$D$9*BK12</f>
        <v>0</v>
      </c>
      <c r="BL22" s="63">
        <f>consommation!$D$9*BL12</f>
        <v>0</v>
      </c>
      <c r="BM22" s="63">
        <f>consommation!$D$9*BM12</f>
        <v>0</v>
      </c>
      <c r="BN22" s="63">
        <f>consommation!$D$9*BN12</f>
        <v>0</v>
      </c>
      <c r="BO22" s="104">
        <f t="shared" si="4"/>
        <v>0</v>
      </c>
    </row>
    <row r="23" spans="2:67" ht="30" x14ac:dyDescent="0.25">
      <c r="B23" s="106" t="s">
        <v>267</v>
      </c>
      <c r="C23" s="63">
        <f>consommation!$D$10*C14</f>
        <v>0</v>
      </c>
      <c r="D23" s="63">
        <f>consommation!$D$10*D14</f>
        <v>0</v>
      </c>
      <c r="E23" s="63">
        <f>consommation!$D$10*E14</f>
        <v>0</v>
      </c>
      <c r="F23" s="63">
        <f>consommation!$D$10*F14</f>
        <v>0</v>
      </c>
      <c r="G23" s="63">
        <f>consommation!$D$10*G14</f>
        <v>0</v>
      </c>
      <c r="H23" s="63">
        <f>consommation!$D$10*H14</f>
        <v>0</v>
      </c>
      <c r="I23" s="63">
        <f>consommation!$D$10*I14</f>
        <v>0</v>
      </c>
      <c r="J23" s="63">
        <f>consommation!$D$10*J14</f>
        <v>0</v>
      </c>
      <c r="K23" s="63">
        <f>consommation!$D$10*K14</f>
        <v>0</v>
      </c>
      <c r="L23" s="63">
        <f>consommation!$D$10*L14</f>
        <v>0</v>
      </c>
      <c r="M23" s="63">
        <f>consommation!$D$10*M14</f>
        <v>0</v>
      </c>
      <c r="N23" s="63">
        <f>consommation!$D$10*N14</f>
        <v>0</v>
      </c>
      <c r="O23" s="104">
        <f t="shared" si="0"/>
        <v>0</v>
      </c>
      <c r="P23" s="63">
        <f>consommation!$D$10*P14</f>
        <v>0</v>
      </c>
      <c r="Q23" s="63">
        <f>consommation!$D$10*Q14</f>
        <v>0</v>
      </c>
      <c r="R23" s="63">
        <f>consommation!$D$10*R14</f>
        <v>0</v>
      </c>
      <c r="S23" s="63">
        <f>consommation!$D$10*S14</f>
        <v>0</v>
      </c>
      <c r="T23" s="63">
        <f>consommation!$D$10*T14</f>
        <v>0</v>
      </c>
      <c r="U23" s="63">
        <f>consommation!$D$10*U14</f>
        <v>0</v>
      </c>
      <c r="V23" s="63">
        <f>consommation!$D$10*V14</f>
        <v>0</v>
      </c>
      <c r="W23" s="63">
        <f>consommation!$D$10*W14</f>
        <v>0</v>
      </c>
      <c r="X23" s="63">
        <f>consommation!$D$10*X14</f>
        <v>0</v>
      </c>
      <c r="Y23" s="63">
        <f>consommation!$D$10*Y14</f>
        <v>0</v>
      </c>
      <c r="Z23" s="63">
        <f>consommation!$D$10*Z14</f>
        <v>0</v>
      </c>
      <c r="AA23" s="63">
        <f>consommation!$D$10*AA14</f>
        <v>0</v>
      </c>
      <c r="AB23" s="104">
        <f t="shared" si="1"/>
        <v>0</v>
      </c>
      <c r="AC23" s="63">
        <f>consommation!$D$10*AC14</f>
        <v>0</v>
      </c>
      <c r="AD23" s="63">
        <f>consommation!$D$10*AD14</f>
        <v>0</v>
      </c>
      <c r="AE23" s="63">
        <f>consommation!$D$10*AE14</f>
        <v>0</v>
      </c>
      <c r="AF23" s="63">
        <f>consommation!$D$10*AF14</f>
        <v>0</v>
      </c>
      <c r="AG23" s="63">
        <f>consommation!$D$10*AG14</f>
        <v>0</v>
      </c>
      <c r="AH23" s="63">
        <f>consommation!$D$10*AH14</f>
        <v>0</v>
      </c>
      <c r="AI23" s="63">
        <f>consommation!$D$10*AI14</f>
        <v>0</v>
      </c>
      <c r="AJ23" s="63">
        <f>consommation!$D$10*AJ14</f>
        <v>0</v>
      </c>
      <c r="AK23" s="63">
        <f>consommation!$D$10*AK14</f>
        <v>0</v>
      </c>
      <c r="AL23" s="63">
        <f>consommation!$D$10*AL14</f>
        <v>0</v>
      </c>
      <c r="AM23" s="63">
        <f>consommation!$D$10*AM14</f>
        <v>0</v>
      </c>
      <c r="AN23" s="63">
        <f>consommation!$D$10*AN14</f>
        <v>0</v>
      </c>
      <c r="AO23" s="104">
        <f t="shared" si="2"/>
        <v>0</v>
      </c>
      <c r="AP23" s="63">
        <f>consommation!$D$10*AP14</f>
        <v>0</v>
      </c>
      <c r="AQ23" s="63">
        <f>consommation!$D$10*AQ14</f>
        <v>0</v>
      </c>
      <c r="AR23" s="63">
        <f>consommation!$D$10*AR14</f>
        <v>0</v>
      </c>
      <c r="AS23" s="63">
        <f>consommation!$D$10*AS14</f>
        <v>0</v>
      </c>
      <c r="AT23" s="63">
        <f>consommation!$D$10*AT14</f>
        <v>0</v>
      </c>
      <c r="AU23" s="63">
        <f>consommation!$D$10*AU14</f>
        <v>0</v>
      </c>
      <c r="AV23" s="63">
        <f>consommation!$D$10*AV14</f>
        <v>0</v>
      </c>
      <c r="AW23" s="63">
        <f>consommation!$D$10*AW14</f>
        <v>0</v>
      </c>
      <c r="AX23" s="63">
        <f>consommation!$D$10*AX14</f>
        <v>0</v>
      </c>
      <c r="AY23" s="63">
        <f>consommation!$D$10*AY14</f>
        <v>0</v>
      </c>
      <c r="AZ23" s="63">
        <f>consommation!$D$10*AZ14</f>
        <v>0</v>
      </c>
      <c r="BA23" s="63">
        <f>consommation!$D$10*BA14</f>
        <v>0</v>
      </c>
      <c r="BB23" s="104">
        <f t="shared" si="3"/>
        <v>0</v>
      </c>
      <c r="BC23" s="63">
        <f>consommation!$D$10*BC14</f>
        <v>0</v>
      </c>
      <c r="BD23" s="63">
        <f>consommation!$D$10*BD14</f>
        <v>0</v>
      </c>
      <c r="BE23" s="63">
        <f>consommation!$D$10*BE14</f>
        <v>0</v>
      </c>
      <c r="BF23" s="63">
        <f>consommation!$D$10*BF14</f>
        <v>0</v>
      </c>
      <c r="BG23" s="63">
        <f>consommation!$D$10*BG14</f>
        <v>0</v>
      </c>
      <c r="BH23" s="63">
        <f>consommation!$D$10*BH14</f>
        <v>0</v>
      </c>
      <c r="BI23" s="63">
        <f>consommation!$D$10*BI14</f>
        <v>0</v>
      </c>
      <c r="BJ23" s="63">
        <f>consommation!$D$10*BJ14</f>
        <v>0</v>
      </c>
      <c r="BK23" s="63">
        <f>consommation!$D$10*BK14</f>
        <v>0</v>
      </c>
      <c r="BL23" s="63">
        <f>consommation!$D$10*BL14</f>
        <v>0</v>
      </c>
      <c r="BM23" s="63">
        <f>consommation!$D$10*BM14</f>
        <v>0</v>
      </c>
      <c r="BN23" s="63">
        <f>consommation!$D$10*BN14</f>
        <v>0</v>
      </c>
      <c r="BO23" s="104">
        <f t="shared" si="4"/>
        <v>0</v>
      </c>
    </row>
    <row r="24" spans="2:67" x14ac:dyDescent="0.25">
      <c r="AB24" s="104">
        <f t="shared" si="1"/>
        <v>0</v>
      </c>
      <c r="AO24" s="104">
        <f t="shared" si="2"/>
        <v>0</v>
      </c>
      <c r="BB24" s="104">
        <f t="shared" si="3"/>
        <v>0</v>
      </c>
      <c r="BO24" s="104">
        <f t="shared" si="4"/>
        <v>0</v>
      </c>
    </row>
    <row r="25" spans="2:67" ht="23.25" customHeight="1" x14ac:dyDescent="0.25">
      <c r="B25" s="106" t="s">
        <v>268</v>
      </c>
      <c r="C25" s="63">
        <f>SUM(C20:C23)</f>
        <v>40</v>
      </c>
      <c r="D25" s="63">
        <f t="shared" ref="D25:BN25" si="5">SUM(D20:D23)</f>
        <v>60</v>
      </c>
      <c r="E25" s="63">
        <f t="shared" si="5"/>
        <v>80</v>
      </c>
      <c r="F25" s="63">
        <f t="shared" si="5"/>
        <v>880</v>
      </c>
      <c r="G25" s="63">
        <f t="shared" si="5"/>
        <v>1480</v>
      </c>
      <c r="H25" s="63">
        <f t="shared" si="5"/>
        <v>1880</v>
      </c>
      <c r="I25" s="63">
        <f t="shared" si="5"/>
        <v>1920</v>
      </c>
      <c r="J25" s="63">
        <f t="shared" si="5"/>
        <v>1960</v>
      </c>
      <c r="K25" s="63">
        <f t="shared" si="5"/>
        <v>1980</v>
      </c>
      <c r="L25" s="63">
        <f t="shared" si="5"/>
        <v>2000</v>
      </c>
      <c r="M25" s="63">
        <f t="shared" si="5"/>
        <v>2000</v>
      </c>
      <c r="N25" s="63">
        <f t="shared" si="5"/>
        <v>2000</v>
      </c>
      <c r="O25" s="104">
        <f t="shared" si="0"/>
        <v>16280</v>
      </c>
      <c r="P25" s="63">
        <f t="shared" si="5"/>
        <v>2000</v>
      </c>
      <c r="Q25" s="63">
        <f t="shared" si="5"/>
        <v>2000</v>
      </c>
      <c r="R25" s="63">
        <f t="shared" si="5"/>
        <v>2000</v>
      </c>
      <c r="S25" s="63">
        <f t="shared" si="5"/>
        <v>2000</v>
      </c>
      <c r="T25" s="63">
        <f t="shared" si="5"/>
        <v>2000</v>
      </c>
      <c r="U25" s="63">
        <f t="shared" si="5"/>
        <v>2000</v>
      </c>
      <c r="V25" s="63">
        <f t="shared" si="5"/>
        <v>2000</v>
      </c>
      <c r="W25" s="63">
        <f t="shared" si="5"/>
        <v>2000</v>
      </c>
      <c r="X25" s="63">
        <f t="shared" si="5"/>
        <v>2000</v>
      </c>
      <c r="Y25" s="63">
        <f t="shared" si="5"/>
        <v>2000</v>
      </c>
      <c r="Z25" s="63">
        <f t="shared" si="5"/>
        <v>2000</v>
      </c>
      <c r="AA25" s="63">
        <f t="shared" si="5"/>
        <v>2000</v>
      </c>
      <c r="AB25" s="104">
        <f t="shared" si="1"/>
        <v>24000</v>
      </c>
      <c r="AC25" s="63">
        <f t="shared" si="5"/>
        <v>2000</v>
      </c>
      <c r="AD25" s="63">
        <f t="shared" si="5"/>
        <v>2000</v>
      </c>
      <c r="AE25" s="63">
        <f t="shared" si="5"/>
        <v>2000</v>
      </c>
      <c r="AF25" s="63">
        <f t="shared" si="5"/>
        <v>2000</v>
      </c>
      <c r="AG25" s="63">
        <f t="shared" si="5"/>
        <v>2000</v>
      </c>
      <c r="AH25" s="63">
        <f t="shared" si="5"/>
        <v>2000</v>
      </c>
      <c r="AI25" s="63">
        <f t="shared" si="5"/>
        <v>2000</v>
      </c>
      <c r="AJ25" s="63">
        <f t="shared" si="5"/>
        <v>2000</v>
      </c>
      <c r="AK25" s="63">
        <f t="shared" si="5"/>
        <v>2000</v>
      </c>
      <c r="AL25" s="63">
        <f t="shared" si="5"/>
        <v>2000</v>
      </c>
      <c r="AM25" s="63">
        <f t="shared" si="5"/>
        <v>2000</v>
      </c>
      <c r="AN25" s="63">
        <f t="shared" si="5"/>
        <v>2000</v>
      </c>
      <c r="AO25" s="104">
        <f t="shared" si="2"/>
        <v>24000</v>
      </c>
      <c r="AP25" s="63">
        <f t="shared" si="5"/>
        <v>2000</v>
      </c>
      <c r="AQ25" s="63">
        <f t="shared" si="5"/>
        <v>2000</v>
      </c>
      <c r="AR25" s="63">
        <f t="shared" si="5"/>
        <v>2000</v>
      </c>
      <c r="AS25" s="63">
        <f t="shared" si="5"/>
        <v>2000</v>
      </c>
      <c r="AT25" s="63">
        <f t="shared" si="5"/>
        <v>2000</v>
      </c>
      <c r="AU25" s="63">
        <f t="shared" si="5"/>
        <v>2000</v>
      </c>
      <c r="AV25" s="63">
        <f t="shared" si="5"/>
        <v>2000</v>
      </c>
      <c r="AW25" s="63">
        <f t="shared" si="5"/>
        <v>2000</v>
      </c>
      <c r="AX25" s="63">
        <f t="shared" si="5"/>
        <v>2000</v>
      </c>
      <c r="AY25" s="63">
        <f t="shared" si="5"/>
        <v>2000</v>
      </c>
      <c r="AZ25" s="63">
        <f t="shared" si="5"/>
        <v>2000</v>
      </c>
      <c r="BA25" s="63">
        <f t="shared" si="5"/>
        <v>2000</v>
      </c>
      <c r="BB25" s="104">
        <f t="shared" si="3"/>
        <v>24000</v>
      </c>
      <c r="BC25" s="63">
        <f t="shared" si="5"/>
        <v>2000</v>
      </c>
      <c r="BD25" s="63">
        <f t="shared" si="5"/>
        <v>2000</v>
      </c>
      <c r="BE25" s="63">
        <f t="shared" si="5"/>
        <v>2000</v>
      </c>
      <c r="BF25" s="63">
        <f t="shared" si="5"/>
        <v>2000</v>
      </c>
      <c r="BG25" s="63">
        <f t="shared" si="5"/>
        <v>2000</v>
      </c>
      <c r="BH25" s="63">
        <f t="shared" si="5"/>
        <v>2000</v>
      </c>
      <c r="BI25" s="63">
        <f t="shared" si="5"/>
        <v>2000</v>
      </c>
      <c r="BJ25" s="63">
        <f t="shared" si="5"/>
        <v>2000</v>
      </c>
      <c r="BK25" s="63">
        <f t="shared" si="5"/>
        <v>2000</v>
      </c>
      <c r="BL25" s="63">
        <f t="shared" si="5"/>
        <v>2000</v>
      </c>
      <c r="BM25" s="63">
        <f t="shared" si="5"/>
        <v>2000</v>
      </c>
      <c r="BN25" s="63">
        <f t="shared" si="5"/>
        <v>2000</v>
      </c>
      <c r="BO25" s="104">
        <f t="shared" si="4"/>
        <v>24000</v>
      </c>
    </row>
    <row r="26" spans="2:67" x14ac:dyDescent="0.25">
      <c r="B26" s="106" t="s">
        <v>269</v>
      </c>
      <c r="C26" s="219">
        <f>augment_charges!$G$12</f>
        <v>0.05</v>
      </c>
      <c r="D26" s="219">
        <f>augment_charges!$G$12</f>
        <v>0.05</v>
      </c>
      <c r="E26" s="219">
        <f>augment_charges!$G$12</f>
        <v>0.05</v>
      </c>
      <c r="F26" s="219">
        <f>augment_charges!$G$12</f>
        <v>0.05</v>
      </c>
      <c r="G26" s="219">
        <f>augment_charges!$G$12</f>
        <v>0.05</v>
      </c>
      <c r="H26" s="219">
        <f>augment_charges!$G$12</f>
        <v>0.05</v>
      </c>
      <c r="I26" s="219">
        <f>augment_charges!$G$12</f>
        <v>0.05</v>
      </c>
      <c r="J26" s="219">
        <f>augment_charges!$G$12</f>
        <v>0.05</v>
      </c>
      <c r="K26" s="219">
        <f>augment_charges!$G$12</f>
        <v>0.05</v>
      </c>
      <c r="L26" s="219">
        <f>augment_charges!$G$12</f>
        <v>0.05</v>
      </c>
      <c r="M26" s="219">
        <f>augment_charges!$G$12</f>
        <v>0.05</v>
      </c>
      <c r="N26" s="219">
        <f>augment_charges!$G$12</f>
        <v>0.05</v>
      </c>
      <c r="O26" s="220">
        <f>augment_charges!$G$12</f>
        <v>0.05</v>
      </c>
      <c r="P26" s="219">
        <f>$N$26+augment_charges!$G$13</f>
        <v>6.0000000000000005E-2</v>
      </c>
      <c r="Q26" s="219">
        <f>$N$26+augment_charges!$G$13</f>
        <v>6.0000000000000005E-2</v>
      </c>
      <c r="R26" s="219">
        <f>$N$26+augment_charges!$G$13</f>
        <v>6.0000000000000005E-2</v>
      </c>
      <c r="S26" s="219">
        <f>$N$26+augment_charges!$G$13</f>
        <v>6.0000000000000005E-2</v>
      </c>
      <c r="T26" s="219">
        <f>$N$26+augment_charges!$G$13</f>
        <v>6.0000000000000005E-2</v>
      </c>
      <c r="U26" s="219">
        <f>$N$26+augment_charges!$G$13</f>
        <v>6.0000000000000005E-2</v>
      </c>
      <c r="V26" s="219">
        <f>$N$26+augment_charges!$G$13</f>
        <v>6.0000000000000005E-2</v>
      </c>
      <c r="W26" s="219">
        <f>$N$26+augment_charges!$G$13</f>
        <v>6.0000000000000005E-2</v>
      </c>
      <c r="X26" s="219">
        <f>$N$26+augment_charges!$G$13</f>
        <v>6.0000000000000005E-2</v>
      </c>
      <c r="Y26" s="219">
        <f>$N$26+augment_charges!$G$13</f>
        <v>6.0000000000000005E-2</v>
      </c>
      <c r="Z26" s="219">
        <f>$N$26+augment_charges!$G$13</f>
        <v>6.0000000000000005E-2</v>
      </c>
      <c r="AA26" s="219">
        <f>$N$26+augment_charges!$G$13</f>
        <v>6.0000000000000005E-2</v>
      </c>
      <c r="AB26" s="220">
        <f>$N$26+augment_charges!$G$13</f>
        <v>6.0000000000000005E-2</v>
      </c>
      <c r="AC26" s="219">
        <f>$AA$26+augment_charges!$G$13</f>
        <v>7.0000000000000007E-2</v>
      </c>
      <c r="AD26" s="219">
        <f>$AA$26+augment_charges!$G$13</f>
        <v>7.0000000000000007E-2</v>
      </c>
      <c r="AE26" s="219">
        <f>$AA$26+augment_charges!$G$13</f>
        <v>7.0000000000000007E-2</v>
      </c>
      <c r="AF26" s="219">
        <f>$AA$26+augment_charges!$G$13</f>
        <v>7.0000000000000007E-2</v>
      </c>
      <c r="AG26" s="219">
        <f>$AA$26+augment_charges!$G$13</f>
        <v>7.0000000000000007E-2</v>
      </c>
      <c r="AH26" s="219">
        <f>$AA$26+augment_charges!$G$13</f>
        <v>7.0000000000000007E-2</v>
      </c>
      <c r="AI26" s="219">
        <f>$AA$26+augment_charges!$G$13</f>
        <v>7.0000000000000007E-2</v>
      </c>
      <c r="AJ26" s="219">
        <f>$AA$26+augment_charges!$G$13</f>
        <v>7.0000000000000007E-2</v>
      </c>
      <c r="AK26" s="219">
        <f>$AA$26+augment_charges!$G$13</f>
        <v>7.0000000000000007E-2</v>
      </c>
      <c r="AL26" s="219">
        <f>$AA$26+augment_charges!$G$13</f>
        <v>7.0000000000000007E-2</v>
      </c>
      <c r="AM26" s="219">
        <f>$AA$26+augment_charges!$G$13</f>
        <v>7.0000000000000007E-2</v>
      </c>
      <c r="AN26" s="219">
        <f>$AA$26+augment_charges!$G$13</f>
        <v>7.0000000000000007E-2</v>
      </c>
      <c r="AO26" s="220">
        <f>$AA$26+augment_charges!$G$13</f>
        <v>7.0000000000000007E-2</v>
      </c>
      <c r="AP26" s="219">
        <f>$AN$26+augment_charges!$G$13</f>
        <v>0.08</v>
      </c>
      <c r="AQ26" s="219">
        <f>$AN$26+augment_charges!$G$13</f>
        <v>0.08</v>
      </c>
      <c r="AR26" s="219">
        <f>$AN$26+augment_charges!$G$13</f>
        <v>0.08</v>
      </c>
      <c r="AS26" s="219">
        <f>$AN$26+augment_charges!$G$13</f>
        <v>0.08</v>
      </c>
      <c r="AT26" s="219">
        <f>$AN$26+augment_charges!$G$13</f>
        <v>0.08</v>
      </c>
      <c r="AU26" s="219">
        <f>$AN$26+augment_charges!$G$13</f>
        <v>0.08</v>
      </c>
      <c r="AV26" s="219">
        <f>$AN$26+augment_charges!$G$13</f>
        <v>0.08</v>
      </c>
      <c r="AW26" s="219">
        <f>$AN$26+augment_charges!$G$13</f>
        <v>0.08</v>
      </c>
      <c r="AX26" s="219">
        <f>$AN$26+augment_charges!$G$13</f>
        <v>0.08</v>
      </c>
      <c r="AY26" s="219">
        <f>$AN$26+augment_charges!$G$13</f>
        <v>0.08</v>
      </c>
      <c r="AZ26" s="219">
        <f>$AN$26+augment_charges!$G$13</f>
        <v>0.08</v>
      </c>
      <c r="BA26" s="219">
        <f>$AN$26+augment_charges!$G$13</f>
        <v>0.08</v>
      </c>
      <c r="BB26" s="220">
        <f>$AN$26+augment_charges!$G$13</f>
        <v>0.08</v>
      </c>
      <c r="BC26" s="219">
        <f>$BA$26+augment_charges!$G$13</f>
        <v>0.09</v>
      </c>
      <c r="BD26" s="219">
        <f>$BA$26+augment_charges!$G$13</f>
        <v>0.09</v>
      </c>
      <c r="BE26" s="219">
        <f>$BA$26+augment_charges!$G$13</f>
        <v>0.09</v>
      </c>
      <c r="BF26" s="219">
        <f>$BA$26+augment_charges!$G$13</f>
        <v>0.09</v>
      </c>
      <c r="BG26" s="219">
        <f>$BA$26+augment_charges!$G$13</f>
        <v>0.09</v>
      </c>
      <c r="BH26" s="219">
        <f>$BA$26+augment_charges!$G$13</f>
        <v>0.09</v>
      </c>
      <c r="BI26" s="219">
        <f>$BA$26+augment_charges!$G$13</f>
        <v>0.09</v>
      </c>
      <c r="BJ26" s="219">
        <f>$BA$26+augment_charges!$G$13</f>
        <v>0.09</v>
      </c>
      <c r="BK26" s="219">
        <f>$BA$26+augment_charges!$G$13</f>
        <v>0.09</v>
      </c>
      <c r="BL26" s="219">
        <f>$BA$26+augment_charges!$G$13</f>
        <v>0.09</v>
      </c>
      <c r="BM26" s="219">
        <f>$BA$26+augment_charges!$G$13</f>
        <v>0.09</v>
      </c>
      <c r="BN26" s="219">
        <f>$BA$26+augment_charges!$G$13</f>
        <v>0.09</v>
      </c>
      <c r="BO26" s="220">
        <f>$BA$26+augment_charges!$G$13</f>
        <v>0.09</v>
      </c>
    </row>
    <row r="27" spans="2:67" ht="30" x14ac:dyDescent="0.25">
      <c r="B27" s="151" t="s">
        <v>270</v>
      </c>
      <c r="C27" s="152">
        <f>C25*C26+C25</f>
        <v>42</v>
      </c>
      <c r="D27" s="152">
        <f>D25*D26+D25</f>
        <v>63</v>
      </c>
      <c r="E27" s="152">
        <f t="shared" ref="E27:N27" si="6">E25*E26+E25</f>
        <v>84</v>
      </c>
      <c r="F27" s="152">
        <f t="shared" si="6"/>
        <v>924</v>
      </c>
      <c r="G27" s="152">
        <f t="shared" si="6"/>
        <v>1554</v>
      </c>
      <c r="H27" s="152">
        <f t="shared" si="6"/>
        <v>1974</v>
      </c>
      <c r="I27" s="152">
        <f t="shared" si="6"/>
        <v>2016</v>
      </c>
      <c r="J27" s="152">
        <f t="shared" si="6"/>
        <v>2058</v>
      </c>
      <c r="K27" s="152">
        <f t="shared" si="6"/>
        <v>2079</v>
      </c>
      <c r="L27" s="152">
        <f t="shared" si="6"/>
        <v>2100</v>
      </c>
      <c r="M27" s="152">
        <f t="shared" si="6"/>
        <v>2100</v>
      </c>
      <c r="N27" s="152">
        <f t="shared" si="6"/>
        <v>2100</v>
      </c>
      <c r="O27" s="216">
        <f t="shared" si="0"/>
        <v>17094</v>
      </c>
      <c r="P27" s="218">
        <f t="shared" ref="P27" si="7">P25*P26+P25</f>
        <v>2120</v>
      </c>
      <c r="Q27" s="218">
        <f t="shared" ref="Q27" si="8">Q25*Q26+Q25</f>
        <v>2120</v>
      </c>
      <c r="R27" s="218">
        <f t="shared" ref="R27" si="9">R25*R26+R25</f>
        <v>2120</v>
      </c>
      <c r="S27" s="218">
        <f t="shared" ref="S27" si="10">S25*S26+S25</f>
        <v>2120</v>
      </c>
      <c r="T27" s="218">
        <f t="shared" ref="T27" si="11">T25*T26+T25</f>
        <v>2120</v>
      </c>
      <c r="U27" s="218">
        <f t="shared" ref="U27" si="12">U25*U26+U25</f>
        <v>2120</v>
      </c>
      <c r="V27" s="218">
        <f t="shared" ref="V27" si="13">V25*V26+V25</f>
        <v>2120</v>
      </c>
      <c r="W27" s="218">
        <f t="shared" ref="W27" si="14">W25*W26+W25</f>
        <v>2120</v>
      </c>
      <c r="X27" s="218">
        <f t="shared" ref="X27" si="15">X25*X26+X25</f>
        <v>2120</v>
      </c>
      <c r="Y27" s="218">
        <f t="shared" ref="Y27" si="16">Y25*Y26+Y25</f>
        <v>2120</v>
      </c>
      <c r="Z27" s="218">
        <f t="shared" ref="Z27" si="17">Z25*Z26+Z25</f>
        <v>2120</v>
      </c>
      <c r="AA27" s="218">
        <f t="shared" ref="AA27" si="18">AA25*AA26+AA25</f>
        <v>2120</v>
      </c>
      <c r="AB27" s="216">
        <f t="shared" si="1"/>
        <v>25440</v>
      </c>
      <c r="AC27" s="218">
        <f t="shared" ref="AC27" si="19">AC25*AC26+AC25</f>
        <v>2140</v>
      </c>
      <c r="AD27" s="218">
        <f t="shared" ref="AD27" si="20">AD25*AD26+AD25</f>
        <v>2140</v>
      </c>
      <c r="AE27" s="218">
        <f t="shared" ref="AE27" si="21">AE25*AE26+AE25</f>
        <v>2140</v>
      </c>
      <c r="AF27" s="218">
        <f t="shared" ref="AF27" si="22">AF25*AF26+AF25</f>
        <v>2140</v>
      </c>
      <c r="AG27" s="218">
        <f t="shared" ref="AG27" si="23">AG25*AG26+AG25</f>
        <v>2140</v>
      </c>
      <c r="AH27" s="218">
        <f t="shared" ref="AH27" si="24">AH25*AH26+AH25</f>
        <v>2140</v>
      </c>
      <c r="AI27" s="218">
        <f t="shared" ref="AI27" si="25">AI25*AI26+AI25</f>
        <v>2140</v>
      </c>
      <c r="AJ27" s="218">
        <f t="shared" ref="AJ27" si="26">AJ25*AJ26+AJ25</f>
        <v>2140</v>
      </c>
      <c r="AK27" s="218">
        <f t="shared" ref="AK27" si="27">AK25*AK26+AK25</f>
        <v>2140</v>
      </c>
      <c r="AL27" s="218">
        <f t="shared" ref="AL27" si="28">AL25*AL26+AL25</f>
        <v>2140</v>
      </c>
      <c r="AM27" s="218">
        <f t="shared" ref="AM27" si="29">AM25*AM26+AM25</f>
        <v>2140</v>
      </c>
      <c r="AN27" s="218">
        <f t="shared" ref="AN27:BN27" si="30">AN25*AN26+AN25</f>
        <v>2140</v>
      </c>
      <c r="AO27" s="216">
        <f t="shared" si="2"/>
        <v>25680</v>
      </c>
      <c r="AP27" s="218">
        <f t="shared" si="30"/>
        <v>2160</v>
      </c>
      <c r="AQ27" s="218">
        <f t="shared" si="30"/>
        <v>2160</v>
      </c>
      <c r="AR27" s="218">
        <f t="shared" si="30"/>
        <v>2160</v>
      </c>
      <c r="AS27" s="218">
        <f t="shared" si="30"/>
        <v>2160</v>
      </c>
      <c r="AT27" s="218">
        <f t="shared" si="30"/>
        <v>2160</v>
      </c>
      <c r="AU27" s="218">
        <f t="shared" si="30"/>
        <v>2160</v>
      </c>
      <c r="AV27" s="218">
        <f t="shared" si="30"/>
        <v>2160</v>
      </c>
      <c r="AW27" s="218">
        <f t="shared" si="30"/>
        <v>2160</v>
      </c>
      <c r="AX27" s="218">
        <f t="shared" si="30"/>
        <v>2160</v>
      </c>
      <c r="AY27" s="218">
        <f t="shared" si="30"/>
        <v>2160</v>
      </c>
      <c r="AZ27" s="218">
        <f t="shared" si="30"/>
        <v>2160</v>
      </c>
      <c r="BA27" s="218">
        <f t="shared" si="30"/>
        <v>2160</v>
      </c>
      <c r="BB27" s="216">
        <f t="shared" si="3"/>
        <v>25920</v>
      </c>
      <c r="BC27" s="218">
        <f t="shared" si="30"/>
        <v>2180</v>
      </c>
      <c r="BD27" s="218">
        <f t="shared" si="30"/>
        <v>2180</v>
      </c>
      <c r="BE27" s="218">
        <f t="shared" si="30"/>
        <v>2180</v>
      </c>
      <c r="BF27" s="218">
        <f t="shared" si="30"/>
        <v>2180</v>
      </c>
      <c r="BG27" s="218">
        <f t="shared" si="30"/>
        <v>2180</v>
      </c>
      <c r="BH27" s="218">
        <f t="shared" si="30"/>
        <v>2180</v>
      </c>
      <c r="BI27" s="218">
        <f t="shared" si="30"/>
        <v>2180</v>
      </c>
      <c r="BJ27" s="218">
        <f t="shared" si="30"/>
        <v>2180</v>
      </c>
      <c r="BK27" s="218">
        <f t="shared" si="30"/>
        <v>2180</v>
      </c>
      <c r="BL27" s="218">
        <f t="shared" si="30"/>
        <v>2180</v>
      </c>
      <c r="BM27" s="218">
        <f t="shared" si="30"/>
        <v>2180</v>
      </c>
      <c r="BN27" s="218">
        <f t="shared" si="30"/>
        <v>2180</v>
      </c>
      <c r="BO27" s="216">
        <f t="shared" si="4"/>
        <v>26160</v>
      </c>
    </row>
    <row r="28" spans="2:67" x14ac:dyDescent="0.25">
      <c r="B28" s="150" t="s">
        <v>260</v>
      </c>
    </row>
    <row r="30" spans="2:67" ht="30" x14ac:dyDescent="0.25">
      <c r="B30" s="150" t="s">
        <v>274</v>
      </c>
    </row>
    <row r="32" spans="2:67" x14ac:dyDescent="0.25">
      <c r="B32" s="106" t="s">
        <v>271</v>
      </c>
      <c r="C32" s="63">
        <f>tarif_service!$C$8*C21*1000</f>
        <v>48000</v>
      </c>
      <c r="D32" s="63">
        <f>tarif_service!$C$8*D21*1000</f>
        <v>72000</v>
      </c>
      <c r="E32" s="63">
        <f>tarif_service!$C$8*E21*1000</f>
        <v>96000</v>
      </c>
      <c r="F32" s="63">
        <f>tarif_service!$C$8*F21*1000</f>
        <v>1056000</v>
      </c>
      <c r="G32" s="63">
        <f>tarif_service!$C$8*G21*1000</f>
        <v>1776000</v>
      </c>
      <c r="H32" s="63">
        <f>tarif_service!$C$8*H21*1000</f>
        <v>2256000</v>
      </c>
      <c r="I32" s="63">
        <f>tarif_service!$C$8*I21*1000</f>
        <v>2304000</v>
      </c>
      <c r="J32" s="63">
        <f>tarif_service!$C$8*J21*1000</f>
        <v>2352000</v>
      </c>
      <c r="K32" s="63">
        <f>tarif_service!$C$8*K21*1000</f>
        <v>2376000</v>
      </c>
      <c r="L32" s="63">
        <f>tarif_service!$C$8*L21*1000</f>
        <v>2400000</v>
      </c>
      <c r="M32" s="63">
        <f>tarif_service!$C$8*M21*1000</f>
        <v>2400000</v>
      </c>
      <c r="N32" s="63">
        <f>tarif_service!$C$8*N21*1000</f>
        <v>2400000</v>
      </c>
      <c r="O32" s="104">
        <f>SUM(C32:N32)</f>
        <v>19536000</v>
      </c>
      <c r="P32" s="63">
        <f>tarif_service!$D$8*P21*1000</f>
        <v>3000000</v>
      </c>
      <c r="Q32" s="63">
        <f>tarif_service!$D$8*Q21*1000</f>
        <v>3000000</v>
      </c>
      <c r="R32" s="63">
        <f>tarif_service!$D$8*R21*1000</f>
        <v>3000000</v>
      </c>
      <c r="S32" s="63">
        <f>tarif_service!$D$8*S21*1000</f>
        <v>3000000</v>
      </c>
      <c r="T32" s="63">
        <f>tarif_service!$D$8*T21*1000</f>
        <v>3000000</v>
      </c>
      <c r="U32" s="63">
        <f>tarif_service!$D$8*U21*1000</f>
        <v>3000000</v>
      </c>
      <c r="V32" s="63">
        <f>tarif_service!$D$8*V21*1000</f>
        <v>3000000</v>
      </c>
      <c r="W32" s="63">
        <f>tarif_service!$D$8*W21*1000</f>
        <v>3000000</v>
      </c>
      <c r="X32" s="63">
        <f>tarif_service!$D$8*X21*1000</f>
        <v>3000000</v>
      </c>
      <c r="Y32" s="63">
        <f>tarif_service!$D$8*Y21*1000</f>
        <v>3000000</v>
      </c>
      <c r="Z32" s="63">
        <f>tarif_service!$D$8*Z21*1000</f>
        <v>3000000</v>
      </c>
      <c r="AA32" s="63">
        <f>tarif_service!$D$8*AA21*1000</f>
        <v>3000000</v>
      </c>
      <c r="AB32" s="104">
        <f>SUM(P32:AA32)</f>
        <v>36000000</v>
      </c>
      <c r="AC32" s="63">
        <f>tarif_service!$E$8*AC21*1000</f>
        <v>3000000</v>
      </c>
      <c r="AD32" s="63">
        <f>tarif_service!$E$8*AD21*1000</f>
        <v>3000000</v>
      </c>
      <c r="AE32" s="63">
        <f>tarif_service!$E$8*AE21*1000</f>
        <v>3000000</v>
      </c>
      <c r="AF32" s="63">
        <f>tarif_service!$E$8*AF21*1000</f>
        <v>3000000</v>
      </c>
      <c r="AG32" s="63">
        <f>tarif_service!$E$8*AG21*1000</f>
        <v>3000000</v>
      </c>
      <c r="AH32" s="63">
        <f>tarif_service!$E$8*AH21*1000</f>
        <v>3000000</v>
      </c>
      <c r="AI32" s="63">
        <f>tarif_service!$E$8*AI21*1000</f>
        <v>3000000</v>
      </c>
      <c r="AJ32" s="63">
        <f>tarif_service!$E$8*AJ21*1000</f>
        <v>3000000</v>
      </c>
      <c r="AK32" s="63">
        <f>tarif_service!$E$8*AK21*1000</f>
        <v>3000000</v>
      </c>
      <c r="AL32" s="63">
        <f>tarif_service!$E$8*AL21*1000</f>
        <v>3000000</v>
      </c>
      <c r="AM32" s="63">
        <f>tarif_service!$E$8*AM21*1000</f>
        <v>3000000</v>
      </c>
      <c r="AN32" s="63">
        <f>tarif_service!$E$8*AN21*1000</f>
        <v>3000000</v>
      </c>
      <c r="AO32" s="104">
        <f>SUM(AC32:AN32)</f>
        <v>36000000</v>
      </c>
      <c r="AP32" s="63">
        <f>tarif_service!$F$8*AP21*1000</f>
        <v>3600000</v>
      </c>
      <c r="AQ32" s="63">
        <f>tarif_service!$F$8*AQ21*1000</f>
        <v>3600000</v>
      </c>
      <c r="AR32" s="63">
        <f>tarif_service!$F$8*AR21*1000</f>
        <v>3600000</v>
      </c>
      <c r="AS32" s="63">
        <f>tarif_service!$F$8*AS21*1000</f>
        <v>3600000</v>
      </c>
      <c r="AT32" s="63">
        <f>tarif_service!$F$8*AT21*1000</f>
        <v>3600000</v>
      </c>
      <c r="AU32" s="63">
        <f>tarif_service!$F$8*AU21*1000</f>
        <v>3600000</v>
      </c>
      <c r="AV32" s="63">
        <f>tarif_service!$F$8*AV21*1000</f>
        <v>3600000</v>
      </c>
      <c r="AW32" s="63">
        <f>tarif_service!$F$8*AW21*1000</f>
        <v>3600000</v>
      </c>
      <c r="AX32" s="63">
        <f>tarif_service!$F$8*AX21*1000</f>
        <v>3600000</v>
      </c>
      <c r="AY32" s="63">
        <f>tarif_service!$F$8*AY21*1000</f>
        <v>3600000</v>
      </c>
      <c r="AZ32" s="63">
        <f>tarif_service!$F$8*AZ21*1000</f>
        <v>3600000</v>
      </c>
      <c r="BA32" s="63">
        <f>tarif_service!$F$8*BA21*1000</f>
        <v>3600000</v>
      </c>
      <c r="BB32" s="104">
        <f>SUM(AP32:BA32)</f>
        <v>43200000</v>
      </c>
      <c r="BC32" s="63">
        <f>tarif_service!$G$8*BC21*1000</f>
        <v>3600000</v>
      </c>
      <c r="BD32" s="63">
        <f>tarif_service!$G$8*BD21*1000</f>
        <v>3600000</v>
      </c>
      <c r="BE32" s="63">
        <f>tarif_service!$G$8*BE21*1000</f>
        <v>3600000</v>
      </c>
      <c r="BF32" s="63">
        <f>tarif_service!$G$8*BF21*1000</f>
        <v>3600000</v>
      </c>
      <c r="BG32" s="63">
        <f>tarif_service!$G$8*BG21*1000</f>
        <v>3600000</v>
      </c>
      <c r="BH32" s="63">
        <f>tarif_service!$G$8*BH21*1000</f>
        <v>3600000</v>
      </c>
      <c r="BI32" s="63">
        <f>tarif_service!$G$8*BI21*1000</f>
        <v>3600000</v>
      </c>
      <c r="BJ32" s="63">
        <f>tarif_service!$G$8*BJ21*1000</f>
        <v>3600000</v>
      </c>
      <c r="BK32" s="63">
        <f>tarif_service!$G$8*BK21*1000</f>
        <v>3600000</v>
      </c>
      <c r="BL32" s="63">
        <f>tarif_service!$G$8*BL21*1000</f>
        <v>3600000</v>
      </c>
      <c r="BM32" s="63">
        <f>tarif_service!$G$8*BM21*1000</f>
        <v>3600000</v>
      </c>
      <c r="BN32" s="63">
        <f>tarif_service!$G$8*BN21*1000</f>
        <v>3600000</v>
      </c>
      <c r="BO32" s="104">
        <f>SUM(BC32:BN32)</f>
        <v>43200000</v>
      </c>
    </row>
    <row r="33" spans="2:67" x14ac:dyDescent="0.25">
      <c r="B33" s="106" t="s">
        <v>272</v>
      </c>
      <c r="C33" s="63">
        <f>tarif_service!$C$9*1000*C22</f>
        <v>0</v>
      </c>
      <c r="D33" s="63">
        <f>tarif_service!$C$9*1000*D22</f>
        <v>0</v>
      </c>
      <c r="E33" s="63">
        <f>tarif_service!$C$9*1000*E22</f>
        <v>0</v>
      </c>
      <c r="F33" s="63">
        <f>tarif_service!$C$9*1000*F22</f>
        <v>0</v>
      </c>
      <c r="G33" s="63">
        <f>tarif_service!$C$9*1000*G22</f>
        <v>0</v>
      </c>
      <c r="H33" s="63">
        <f>tarif_service!$C$9*1000*H22</f>
        <v>0</v>
      </c>
      <c r="I33" s="63">
        <f>tarif_service!$C$9*1000*I22</f>
        <v>0</v>
      </c>
      <c r="J33" s="63">
        <f>tarif_service!$C$9*1000*J22</f>
        <v>0</v>
      </c>
      <c r="K33" s="63">
        <f>tarif_service!$C$9*1000*K22</f>
        <v>0</v>
      </c>
      <c r="L33" s="63">
        <f>tarif_service!$C$9*1000*L22</f>
        <v>0</v>
      </c>
      <c r="M33" s="63">
        <f>tarif_service!$C$9*1000*M22</f>
        <v>0</v>
      </c>
      <c r="N33" s="63">
        <f>tarif_service!$C$9*1000*N22</f>
        <v>0</v>
      </c>
      <c r="O33" s="104">
        <f t="shared" ref="O33:O36" si="31">SUM(C33:N33)</f>
        <v>0</v>
      </c>
      <c r="P33" s="63">
        <f>tarif_service!$D$9*1000*P22</f>
        <v>0</v>
      </c>
      <c r="Q33" s="63">
        <f>tarif_service!$D$9*1000*Q22</f>
        <v>0</v>
      </c>
      <c r="R33" s="63">
        <f>tarif_service!$D$9*1000*R22</f>
        <v>0</v>
      </c>
      <c r="S33" s="63">
        <f>tarif_service!$D$9*1000*S22</f>
        <v>0</v>
      </c>
      <c r="T33" s="63">
        <f>tarif_service!$D$9*1000*T22</f>
        <v>0</v>
      </c>
      <c r="U33" s="63">
        <f>tarif_service!$D$9*1000*U22</f>
        <v>0</v>
      </c>
      <c r="V33" s="63">
        <f>tarif_service!$D$9*1000*V22</f>
        <v>0</v>
      </c>
      <c r="W33" s="63">
        <f>tarif_service!$D$9*1000*W22</f>
        <v>0</v>
      </c>
      <c r="X33" s="63">
        <f>tarif_service!$D$9*1000*X22</f>
        <v>0</v>
      </c>
      <c r="Y33" s="63">
        <f>tarif_service!$D$9*1000*Y22</f>
        <v>0</v>
      </c>
      <c r="Z33" s="63">
        <f>tarif_service!$D$9*1000*Z22</f>
        <v>0</v>
      </c>
      <c r="AA33" s="63">
        <f>tarif_service!$D$9*1000*AA22</f>
        <v>0</v>
      </c>
      <c r="AB33" s="104">
        <f t="shared" ref="AB33:AB36" si="32">SUM(P33:AA33)</f>
        <v>0</v>
      </c>
      <c r="AC33" s="63">
        <f>tarif_service!$E$9*1000*AC22</f>
        <v>0</v>
      </c>
      <c r="AD33" s="63">
        <f>tarif_service!$E$9*1000*AD22</f>
        <v>0</v>
      </c>
      <c r="AE33" s="63">
        <f>tarif_service!$E$9*1000*AE22</f>
        <v>0</v>
      </c>
      <c r="AF33" s="63">
        <f>tarif_service!$E$9*1000*AF22</f>
        <v>0</v>
      </c>
      <c r="AG33" s="63">
        <f>tarif_service!$E$9*1000*AG22</f>
        <v>0</v>
      </c>
      <c r="AH33" s="63">
        <f>tarif_service!$E$9*1000*AH22</f>
        <v>0</v>
      </c>
      <c r="AI33" s="63">
        <f>tarif_service!$E$9*1000*AI22</f>
        <v>0</v>
      </c>
      <c r="AJ33" s="63">
        <f>tarif_service!$E$9*1000*AJ22</f>
        <v>0</v>
      </c>
      <c r="AK33" s="63">
        <f>tarif_service!$E$9*1000*AK22</f>
        <v>0</v>
      </c>
      <c r="AL33" s="63">
        <f>tarif_service!$E$9*1000*AL22</f>
        <v>0</v>
      </c>
      <c r="AM33" s="63">
        <f>tarif_service!$E$9*1000*AM22</f>
        <v>0</v>
      </c>
      <c r="AN33" s="63">
        <f>tarif_service!$E$9*1000*AN22</f>
        <v>0</v>
      </c>
      <c r="AO33" s="104">
        <f t="shared" ref="AO33:AO36" si="33">SUM(AC33:AN33)</f>
        <v>0</v>
      </c>
      <c r="AP33" s="63">
        <f>tarif_service!$F$9*1000*AP22</f>
        <v>0</v>
      </c>
      <c r="AQ33" s="63">
        <f>tarif_service!$F$9*1000*AQ22</f>
        <v>0</v>
      </c>
      <c r="AR33" s="63">
        <f>tarif_service!$F$9*1000*AR22</f>
        <v>0</v>
      </c>
      <c r="AS33" s="63">
        <f>tarif_service!$F$9*1000*AS22</f>
        <v>0</v>
      </c>
      <c r="AT33" s="63">
        <f>tarif_service!$F$9*1000*AT22</f>
        <v>0</v>
      </c>
      <c r="AU33" s="63">
        <f>tarif_service!$F$9*1000*AU22</f>
        <v>0</v>
      </c>
      <c r="AV33" s="63">
        <f>tarif_service!$F$9*1000*AV22</f>
        <v>0</v>
      </c>
      <c r="AW33" s="63">
        <f>tarif_service!$F$9*1000*AW22</f>
        <v>0</v>
      </c>
      <c r="AX33" s="63">
        <f>tarif_service!$F$9*1000*AX22</f>
        <v>0</v>
      </c>
      <c r="AY33" s="63">
        <f>tarif_service!$F$9*1000*AY22</f>
        <v>0</v>
      </c>
      <c r="AZ33" s="63">
        <f>tarif_service!$F$9*1000*AZ22</f>
        <v>0</v>
      </c>
      <c r="BA33" s="63">
        <f>tarif_service!$F$9*1000*BA22</f>
        <v>0</v>
      </c>
      <c r="BB33" s="104">
        <f t="shared" ref="BB33:BB36" si="34">SUM(AP33:BA33)</f>
        <v>0</v>
      </c>
      <c r="BC33" s="63">
        <f>tarif_service!$G$9*1000*BC22</f>
        <v>0</v>
      </c>
      <c r="BD33" s="63">
        <f>tarif_service!$G$9*1000*BD22</f>
        <v>0</v>
      </c>
      <c r="BE33" s="63">
        <f>tarif_service!$G$9*1000*BE22</f>
        <v>0</v>
      </c>
      <c r="BF33" s="63">
        <f>tarif_service!$G$9*1000*BF22</f>
        <v>0</v>
      </c>
      <c r="BG33" s="63">
        <f>tarif_service!$G$9*1000*BG22</f>
        <v>0</v>
      </c>
      <c r="BH33" s="63">
        <f>tarif_service!$G$9*1000*BH22</f>
        <v>0</v>
      </c>
      <c r="BI33" s="63">
        <f>tarif_service!$G$9*1000*BI22</f>
        <v>0</v>
      </c>
      <c r="BJ33" s="63">
        <f>tarif_service!$G$9*1000*BJ22</f>
        <v>0</v>
      </c>
      <c r="BK33" s="63">
        <f>tarif_service!$G$9*1000*BK22</f>
        <v>0</v>
      </c>
      <c r="BL33" s="63">
        <f>tarif_service!$G$9*1000*BL22</f>
        <v>0</v>
      </c>
      <c r="BM33" s="63">
        <f>tarif_service!$G$9*1000*BM22</f>
        <v>0</v>
      </c>
      <c r="BN33" s="63">
        <f>tarif_service!$G$9*1000*BN22</f>
        <v>0</v>
      </c>
      <c r="BO33" s="104">
        <f t="shared" ref="BO33:BO36" si="35">SUM(BC33:BN33)</f>
        <v>0</v>
      </c>
    </row>
    <row r="34" spans="2:67" x14ac:dyDescent="0.25">
      <c r="B34" s="106" t="s">
        <v>283</v>
      </c>
      <c r="C34" s="63">
        <f>tarif_service!$C$10*1000*C23</f>
        <v>0</v>
      </c>
      <c r="D34" s="63">
        <f>tarif_service!$C$10*1000*D23</f>
        <v>0</v>
      </c>
      <c r="E34" s="63">
        <f>tarif_service!$C$10*1000*E23</f>
        <v>0</v>
      </c>
      <c r="F34" s="63">
        <f>tarif_service!$C$10*1000*F23</f>
        <v>0</v>
      </c>
      <c r="G34" s="63">
        <f>tarif_service!$C$10*1000*G23</f>
        <v>0</v>
      </c>
      <c r="H34" s="63">
        <f>tarif_service!$C$10*1000*H23</f>
        <v>0</v>
      </c>
      <c r="I34" s="63">
        <f>tarif_service!$C$10*1000*I23</f>
        <v>0</v>
      </c>
      <c r="J34" s="63">
        <f>tarif_service!$C$10*1000*J23</f>
        <v>0</v>
      </c>
      <c r="K34" s="63">
        <f>tarif_service!$C$10*1000*K23</f>
        <v>0</v>
      </c>
      <c r="L34" s="63">
        <f>tarif_service!$C$10*1000*L23</f>
        <v>0</v>
      </c>
      <c r="M34" s="63">
        <f>tarif_service!$C$10*1000*M23</f>
        <v>0</v>
      </c>
      <c r="N34" s="63">
        <f>tarif_service!$C$10*1000*N23</f>
        <v>0</v>
      </c>
      <c r="O34" s="104">
        <f t="shared" si="31"/>
        <v>0</v>
      </c>
      <c r="P34" s="63">
        <f>tarif_service!$D$10*1000*P23</f>
        <v>0</v>
      </c>
      <c r="Q34" s="63">
        <f>tarif_service!$D$10*1000*Q23</f>
        <v>0</v>
      </c>
      <c r="R34" s="63">
        <f>tarif_service!$D$10*1000*R23</f>
        <v>0</v>
      </c>
      <c r="S34" s="63">
        <f>tarif_service!$D$10*1000*S23</f>
        <v>0</v>
      </c>
      <c r="T34" s="63">
        <f>tarif_service!$D$10*1000*T23</f>
        <v>0</v>
      </c>
      <c r="U34" s="63">
        <f>tarif_service!$D$10*1000*U23</f>
        <v>0</v>
      </c>
      <c r="V34" s="63">
        <f>tarif_service!$D$10*1000*V23</f>
        <v>0</v>
      </c>
      <c r="W34" s="63">
        <f>tarif_service!$D$10*1000*W23</f>
        <v>0</v>
      </c>
      <c r="X34" s="63">
        <f>tarif_service!$D$10*1000*X23</f>
        <v>0</v>
      </c>
      <c r="Y34" s="63">
        <f>tarif_service!$D$10*1000*Y23</f>
        <v>0</v>
      </c>
      <c r="Z34" s="63">
        <f>tarif_service!$D$10*1000*Z23</f>
        <v>0</v>
      </c>
      <c r="AA34" s="63">
        <f>tarif_service!$D$10*1000*AA23</f>
        <v>0</v>
      </c>
      <c r="AB34" s="104">
        <f t="shared" si="32"/>
        <v>0</v>
      </c>
      <c r="AC34" s="63">
        <f>tarif_service!$E$10*1000*AC23</f>
        <v>0</v>
      </c>
      <c r="AD34" s="63">
        <f>tarif_service!$E$10*1000*AD23</f>
        <v>0</v>
      </c>
      <c r="AE34" s="63">
        <f>tarif_service!$E$10*1000*AE23</f>
        <v>0</v>
      </c>
      <c r="AF34" s="63">
        <f>tarif_service!$E$10*1000*AF23</f>
        <v>0</v>
      </c>
      <c r="AG34" s="63">
        <f>tarif_service!$E$10*1000*AG23</f>
        <v>0</v>
      </c>
      <c r="AH34" s="63">
        <f>tarif_service!$E$10*1000*AH23</f>
        <v>0</v>
      </c>
      <c r="AI34" s="63">
        <f>tarif_service!$E$10*1000*AI23</f>
        <v>0</v>
      </c>
      <c r="AJ34" s="63">
        <f>tarif_service!$E$10*1000*AJ23</f>
        <v>0</v>
      </c>
      <c r="AK34" s="63">
        <f>tarif_service!$E$10*1000*AK23</f>
        <v>0</v>
      </c>
      <c r="AL34" s="63">
        <f>tarif_service!$E$10*1000*AL23</f>
        <v>0</v>
      </c>
      <c r="AM34" s="63">
        <f>tarif_service!$E$10*1000*AM23</f>
        <v>0</v>
      </c>
      <c r="AN34" s="63">
        <f>tarif_service!$E$10*1000*AN23</f>
        <v>0</v>
      </c>
      <c r="AO34" s="104">
        <f t="shared" si="33"/>
        <v>0</v>
      </c>
      <c r="AP34" s="63">
        <f>tarif_service!$F$10*1000*AP23</f>
        <v>0</v>
      </c>
      <c r="AQ34" s="63">
        <f>tarif_service!$F$10*1000*AQ23</f>
        <v>0</v>
      </c>
      <c r="AR34" s="63">
        <f>tarif_service!$F$10*1000*AR23</f>
        <v>0</v>
      </c>
      <c r="AS34" s="63">
        <f>tarif_service!$F$10*1000*AS23</f>
        <v>0</v>
      </c>
      <c r="AT34" s="63">
        <f>tarif_service!$F$10*1000*AT23</f>
        <v>0</v>
      </c>
      <c r="AU34" s="63">
        <f>tarif_service!$F$10*1000*AU23</f>
        <v>0</v>
      </c>
      <c r="AV34" s="63">
        <f>tarif_service!$F$10*1000*AV23</f>
        <v>0</v>
      </c>
      <c r="AW34" s="63">
        <f>tarif_service!$F$10*1000*AW23</f>
        <v>0</v>
      </c>
      <c r="AX34" s="63">
        <f>tarif_service!$F$10*1000*AX23</f>
        <v>0</v>
      </c>
      <c r="AY34" s="63">
        <f>tarif_service!$F$10*1000*AY23</f>
        <v>0</v>
      </c>
      <c r="AZ34" s="63">
        <f>tarif_service!$F$10*1000*AZ23</f>
        <v>0</v>
      </c>
      <c r="BA34" s="63">
        <f>tarif_service!$F$10*1000*BA23</f>
        <v>0</v>
      </c>
      <c r="BB34" s="104">
        <f t="shared" si="34"/>
        <v>0</v>
      </c>
      <c r="BC34" s="63">
        <f>tarif_service!$G$10*1000*BC23</f>
        <v>0</v>
      </c>
      <c r="BD34" s="63">
        <f>tarif_service!$G$10*1000*BD23</f>
        <v>0</v>
      </c>
      <c r="BE34" s="63">
        <f>tarif_service!$G$10*1000*BE23</f>
        <v>0</v>
      </c>
      <c r="BF34" s="63">
        <f>tarif_service!$G$10*1000*BF23</f>
        <v>0</v>
      </c>
      <c r="BG34" s="63">
        <f>tarif_service!$G$10*1000*BG23</f>
        <v>0</v>
      </c>
      <c r="BH34" s="63">
        <f>tarif_service!$G$10*1000*BH23</f>
        <v>0</v>
      </c>
      <c r="BI34" s="63">
        <f>tarif_service!$G$10*1000*BI23</f>
        <v>0</v>
      </c>
      <c r="BJ34" s="63">
        <f>tarif_service!$G$10*1000*BJ23</f>
        <v>0</v>
      </c>
      <c r="BK34" s="63">
        <f>tarif_service!$G$10*1000*BK23</f>
        <v>0</v>
      </c>
      <c r="BL34" s="63">
        <f>tarif_service!$G$10*1000*BL23</f>
        <v>0</v>
      </c>
      <c r="BM34" s="63">
        <f>tarif_service!$G$10*1000*BM23</f>
        <v>0</v>
      </c>
      <c r="BN34" s="63">
        <f>tarif_service!$G$10*1000*BN23</f>
        <v>0</v>
      </c>
      <c r="BO34" s="104">
        <f t="shared" si="35"/>
        <v>0</v>
      </c>
    </row>
    <row r="35" spans="2:67" x14ac:dyDescent="0.25">
      <c r="B35" s="106" t="s">
        <v>273</v>
      </c>
      <c r="C35" s="63">
        <f>tarif_service!$C$11*1000*C20</f>
        <v>0</v>
      </c>
      <c r="D35" s="63">
        <f>tarif_service!$C$11*1000*D20</f>
        <v>0</v>
      </c>
      <c r="E35" s="63">
        <f>tarif_service!$C$11*1000*E20</f>
        <v>0</v>
      </c>
      <c r="F35" s="63">
        <f>tarif_service!$C$11*1000*F20</f>
        <v>0</v>
      </c>
      <c r="G35" s="63">
        <f>tarif_service!$C$11*1000*G20</f>
        <v>0</v>
      </c>
      <c r="H35" s="63">
        <f>tarif_service!$C$11*1000*H20</f>
        <v>0</v>
      </c>
      <c r="I35" s="63">
        <f>tarif_service!$C$11*1000*I20</f>
        <v>0</v>
      </c>
      <c r="J35" s="63">
        <f>tarif_service!$C$11*1000*J20</f>
        <v>0</v>
      </c>
      <c r="K35" s="63">
        <f>tarif_service!$C$11*1000*K20</f>
        <v>0</v>
      </c>
      <c r="L35" s="63">
        <f>tarif_service!$C$11*1000*L20</f>
        <v>0</v>
      </c>
      <c r="M35" s="63">
        <f>tarif_service!$C$11*1000*M20</f>
        <v>0</v>
      </c>
      <c r="N35" s="63">
        <f>tarif_service!$C$11*1000*N20</f>
        <v>0</v>
      </c>
      <c r="O35" s="104">
        <f t="shared" si="31"/>
        <v>0</v>
      </c>
      <c r="P35" s="63">
        <f>tarif_service!$D$11*1000*P20</f>
        <v>0</v>
      </c>
      <c r="Q35" s="63">
        <f>tarif_service!$D$11*1000*Q20</f>
        <v>0</v>
      </c>
      <c r="R35" s="63">
        <f>tarif_service!$D$11*1000*R20</f>
        <v>0</v>
      </c>
      <c r="S35" s="63">
        <f>tarif_service!$D$11*1000*S20</f>
        <v>0</v>
      </c>
      <c r="T35" s="63">
        <f>tarif_service!$D$11*1000*T20</f>
        <v>0</v>
      </c>
      <c r="U35" s="63">
        <f>tarif_service!$D$11*1000*U20</f>
        <v>0</v>
      </c>
      <c r="V35" s="63">
        <f>tarif_service!$D$11*1000*V20</f>
        <v>0</v>
      </c>
      <c r="W35" s="63">
        <f>tarif_service!$D$11*1000*W20</f>
        <v>0</v>
      </c>
      <c r="X35" s="63">
        <f>tarif_service!$D$11*1000*X20</f>
        <v>0</v>
      </c>
      <c r="Y35" s="63">
        <f>tarif_service!$D$11*1000*Y20</f>
        <v>0</v>
      </c>
      <c r="Z35" s="63">
        <f>tarif_service!$D$11*1000*Z20</f>
        <v>0</v>
      </c>
      <c r="AA35" s="63">
        <f>tarif_service!$D$11*1000*AA20</f>
        <v>0</v>
      </c>
      <c r="AB35" s="104">
        <f t="shared" si="32"/>
        <v>0</v>
      </c>
      <c r="AC35" s="63">
        <f>tarif_service!$E$11*1000*AC20</f>
        <v>0</v>
      </c>
      <c r="AD35" s="63">
        <f>tarif_service!$E$11*1000*AD20</f>
        <v>0</v>
      </c>
      <c r="AE35" s="63">
        <f>tarif_service!$E$11*1000*AE20</f>
        <v>0</v>
      </c>
      <c r="AF35" s="63">
        <f>tarif_service!$E$11*1000*AF20</f>
        <v>0</v>
      </c>
      <c r="AG35" s="63">
        <f>tarif_service!$E$11*1000*AG20</f>
        <v>0</v>
      </c>
      <c r="AH35" s="63">
        <f>tarif_service!$E$11*1000*AH20</f>
        <v>0</v>
      </c>
      <c r="AI35" s="63">
        <f>tarif_service!$E$11*1000*AI20</f>
        <v>0</v>
      </c>
      <c r="AJ35" s="63">
        <f>tarif_service!$E$11*1000*AJ20</f>
        <v>0</v>
      </c>
      <c r="AK35" s="63">
        <f>tarif_service!$E$11*1000*AK20</f>
        <v>0</v>
      </c>
      <c r="AL35" s="63">
        <f>tarif_service!$E$11*1000*AL20</f>
        <v>0</v>
      </c>
      <c r="AM35" s="63">
        <f>tarif_service!$E$11*1000*AM20</f>
        <v>0</v>
      </c>
      <c r="AN35" s="63">
        <f>tarif_service!$E$11*1000*AN20</f>
        <v>0</v>
      </c>
      <c r="AO35" s="104">
        <f t="shared" si="33"/>
        <v>0</v>
      </c>
      <c r="AP35" s="63">
        <f>tarif_service!$F$11*1000*AP20</f>
        <v>0</v>
      </c>
      <c r="AQ35" s="63">
        <f>tarif_service!$F$11*1000*AQ20</f>
        <v>0</v>
      </c>
      <c r="AR35" s="63">
        <f>tarif_service!$F$11*1000*AR20</f>
        <v>0</v>
      </c>
      <c r="AS35" s="63">
        <f>tarif_service!$F$11*1000*AS20</f>
        <v>0</v>
      </c>
      <c r="AT35" s="63">
        <f>tarif_service!$F$11*1000*AT20</f>
        <v>0</v>
      </c>
      <c r="AU35" s="63">
        <f>tarif_service!$F$11*1000*AU20</f>
        <v>0</v>
      </c>
      <c r="AV35" s="63">
        <f>tarif_service!$F$11*1000*AV20</f>
        <v>0</v>
      </c>
      <c r="AW35" s="63">
        <f>tarif_service!$F$11*1000*AW20</f>
        <v>0</v>
      </c>
      <c r="AX35" s="63">
        <f>tarif_service!$F$11*1000*AX20</f>
        <v>0</v>
      </c>
      <c r="AY35" s="63">
        <f>tarif_service!$F$11*1000*AY20</f>
        <v>0</v>
      </c>
      <c r="AZ35" s="63">
        <f>tarif_service!$F$11*1000*AZ20</f>
        <v>0</v>
      </c>
      <c r="BA35" s="63">
        <f>tarif_service!$F$11*1000*BA20</f>
        <v>0</v>
      </c>
      <c r="BB35" s="104">
        <f t="shared" si="34"/>
        <v>0</v>
      </c>
      <c r="BC35" s="63">
        <f>tarif_service!$G$11*1000*BC20</f>
        <v>0</v>
      </c>
      <c r="BD35" s="63">
        <f>tarif_service!$G$11*1000*BD20</f>
        <v>0</v>
      </c>
      <c r="BE35" s="63">
        <f>tarif_service!$G$11*1000*BE20</f>
        <v>0</v>
      </c>
      <c r="BF35" s="63">
        <f>tarif_service!$G$11*1000*BF20</f>
        <v>0</v>
      </c>
      <c r="BG35" s="63">
        <f>tarif_service!$G$11*1000*BG20</f>
        <v>0</v>
      </c>
      <c r="BH35" s="63">
        <f>tarif_service!$G$11*1000*BH20</f>
        <v>0</v>
      </c>
      <c r="BI35" s="63">
        <f>tarif_service!$G$11*1000*BI20</f>
        <v>0</v>
      </c>
      <c r="BJ35" s="63">
        <f>tarif_service!$G$11*1000*BJ20</f>
        <v>0</v>
      </c>
      <c r="BK35" s="63">
        <f>tarif_service!$G$11*1000*BK20</f>
        <v>0</v>
      </c>
      <c r="BL35" s="63">
        <f>tarif_service!$G$11*1000*BL20</f>
        <v>0</v>
      </c>
      <c r="BM35" s="63">
        <f>tarif_service!$G$11*1000*BM20</f>
        <v>0</v>
      </c>
      <c r="BN35" s="63">
        <f>tarif_service!$G$11*1000*BN20</f>
        <v>0</v>
      </c>
      <c r="BO35" s="104">
        <f t="shared" si="35"/>
        <v>0</v>
      </c>
    </row>
    <row r="36" spans="2:67" ht="30" x14ac:dyDescent="0.25">
      <c r="B36" s="151" t="s">
        <v>282</v>
      </c>
      <c r="C36" s="152">
        <f>SUM(C32:C35)</f>
        <v>48000</v>
      </c>
      <c r="D36" s="152">
        <f t="shared" ref="D36:BN36" si="36">SUM(D32:D35)</f>
        <v>72000</v>
      </c>
      <c r="E36" s="152">
        <f t="shared" si="36"/>
        <v>96000</v>
      </c>
      <c r="F36" s="152">
        <f t="shared" si="36"/>
        <v>1056000</v>
      </c>
      <c r="G36" s="152">
        <f t="shared" si="36"/>
        <v>1776000</v>
      </c>
      <c r="H36" s="152">
        <f t="shared" si="36"/>
        <v>2256000</v>
      </c>
      <c r="I36" s="152">
        <f t="shared" si="36"/>
        <v>2304000</v>
      </c>
      <c r="J36" s="152">
        <f t="shared" si="36"/>
        <v>2352000</v>
      </c>
      <c r="K36" s="152">
        <f t="shared" si="36"/>
        <v>2376000</v>
      </c>
      <c r="L36" s="152">
        <f t="shared" si="36"/>
        <v>2400000</v>
      </c>
      <c r="M36" s="152">
        <f t="shared" si="36"/>
        <v>2400000</v>
      </c>
      <c r="N36" s="152">
        <f t="shared" si="36"/>
        <v>2400000</v>
      </c>
      <c r="O36" s="216">
        <f t="shared" si="31"/>
        <v>19536000</v>
      </c>
      <c r="P36" s="218">
        <f t="shared" si="36"/>
        <v>3000000</v>
      </c>
      <c r="Q36" s="218">
        <f t="shared" si="36"/>
        <v>3000000</v>
      </c>
      <c r="R36" s="218">
        <f t="shared" si="36"/>
        <v>3000000</v>
      </c>
      <c r="S36" s="218">
        <f t="shared" si="36"/>
        <v>3000000</v>
      </c>
      <c r="T36" s="218">
        <f t="shared" si="36"/>
        <v>3000000</v>
      </c>
      <c r="U36" s="218">
        <f t="shared" si="36"/>
        <v>3000000</v>
      </c>
      <c r="V36" s="218">
        <f t="shared" si="36"/>
        <v>3000000</v>
      </c>
      <c r="W36" s="218">
        <f t="shared" si="36"/>
        <v>3000000</v>
      </c>
      <c r="X36" s="218">
        <f t="shared" si="36"/>
        <v>3000000</v>
      </c>
      <c r="Y36" s="218">
        <f t="shared" si="36"/>
        <v>3000000</v>
      </c>
      <c r="Z36" s="218">
        <f t="shared" si="36"/>
        <v>3000000</v>
      </c>
      <c r="AA36" s="218">
        <f t="shared" si="36"/>
        <v>3000000</v>
      </c>
      <c r="AB36" s="216">
        <f t="shared" si="32"/>
        <v>36000000</v>
      </c>
      <c r="AC36" s="218">
        <f t="shared" si="36"/>
        <v>3000000</v>
      </c>
      <c r="AD36" s="218">
        <f t="shared" si="36"/>
        <v>3000000</v>
      </c>
      <c r="AE36" s="218">
        <f t="shared" si="36"/>
        <v>3000000</v>
      </c>
      <c r="AF36" s="218">
        <f t="shared" si="36"/>
        <v>3000000</v>
      </c>
      <c r="AG36" s="218">
        <f t="shared" si="36"/>
        <v>3000000</v>
      </c>
      <c r="AH36" s="218">
        <f t="shared" si="36"/>
        <v>3000000</v>
      </c>
      <c r="AI36" s="218">
        <f t="shared" si="36"/>
        <v>3000000</v>
      </c>
      <c r="AJ36" s="218">
        <f t="shared" si="36"/>
        <v>3000000</v>
      </c>
      <c r="AK36" s="218">
        <f t="shared" si="36"/>
        <v>3000000</v>
      </c>
      <c r="AL36" s="218">
        <f t="shared" si="36"/>
        <v>3000000</v>
      </c>
      <c r="AM36" s="218">
        <f t="shared" si="36"/>
        <v>3000000</v>
      </c>
      <c r="AN36" s="218">
        <f t="shared" si="36"/>
        <v>3000000</v>
      </c>
      <c r="AO36" s="216">
        <f t="shared" si="33"/>
        <v>36000000</v>
      </c>
      <c r="AP36" s="218">
        <f t="shared" si="36"/>
        <v>3600000</v>
      </c>
      <c r="AQ36" s="218">
        <f t="shared" si="36"/>
        <v>3600000</v>
      </c>
      <c r="AR36" s="218">
        <f t="shared" si="36"/>
        <v>3600000</v>
      </c>
      <c r="AS36" s="218">
        <f t="shared" si="36"/>
        <v>3600000</v>
      </c>
      <c r="AT36" s="218">
        <f t="shared" si="36"/>
        <v>3600000</v>
      </c>
      <c r="AU36" s="218">
        <f t="shared" si="36"/>
        <v>3600000</v>
      </c>
      <c r="AV36" s="218">
        <f t="shared" si="36"/>
        <v>3600000</v>
      </c>
      <c r="AW36" s="218">
        <f t="shared" si="36"/>
        <v>3600000</v>
      </c>
      <c r="AX36" s="218">
        <f t="shared" si="36"/>
        <v>3600000</v>
      </c>
      <c r="AY36" s="218">
        <f t="shared" si="36"/>
        <v>3600000</v>
      </c>
      <c r="AZ36" s="218">
        <f t="shared" si="36"/>
        <v>3600000</v>
      </c>
      <c r="BA36" s="218">
        <f t="shared" si="36"/>
        <v>3600000</v>
      </c>
      <c r="BB36" s="216">
        <f t="shared" si="34"/>
        <v>43200000</v>
      </c>
      <c r="BC36" s="218">
        <f t="shared" si="36"/>
        <v>3600000</v>
      </c>
      <c r="BD36" s="218">
        <f t="shared" si="36"/>
        <v>3600000</v>
      </c>
      <c r="BE36" s="218">
        <f t="shared" si="36"/>
        <v>3600000</v>
      </c>
      <c r="BF36" s="218">
        <f t="shared" si="36"/>
        <v>3600000</v>
      </c>
      <c r="BG36" s="218">
        <f t="shared" si="36"/>
        <v>3600000</v>
      </c>
      <c r="BH36" s="218">
        <f t="shared" si="36"/>
        <v>3600000</v>
      </c>
      <c r="BI36" s="218">
        <f t="shared" si="36"/>
        <v>3600000</v>
      </c>
      <c r="BJ36" s="218">
        <f t="shared" si="36"/>
        <v>3600000</v>
      </c>
      <c r="BK36" s="218">
        <f t="shared" si="36"/>
        <v>3600000</v>
      </c>
      <c r="BL36" s="218">
        <f t="shared" si="36"/>
        <v>3600000</v>
      </c>
      <c r="BM36" s="218">
        <f t="shared" si="36"/>
        <v>3600000</v>
      </c>
      <c r="BN36" s="218">
        <f t="shared" si="36"/>
        <v>3600000</v>
      </c>
      <c r="BO36" s="216">
        <f t="shared" si="35"/>
        <v>43200000</v>
      </c>
    </row>
    <row r="37" spans="2:67" ht="30" x14ac:dyDescent="0.25">
      <c r="B37" s="150" t="s">
        <v>286</v>
      </c>
    </row>
    <row r="38" spans="2:67" ht="30" x14ac:dyDescent="0.25">
      <c r="B38" s="106" t="s">
        <v>276</v>
      </c>
      <c r="C38" s="63">
        <f>prix!$D$8*SUM(tableau_recap!C$9,tableau_recap!C$11,tableau_recap!C$13,tableau_recap!C$15)</f>
        <v>3</v>
      </c>
      <c r="D38" s="63">
        <f>prix!$D$8*SUM(tableau_recap!D$9,tableau_recap!D$11,tableau_recap!D$13,tableau_recap!D$15)</f>
        <v>1.5</v>
      </c>
      <c r="E38" s="63">
        <f>prix!$D$8*SUM(tableau_recap!E$9,tableau_recap!E$11,tableau_recap!E$13,tableau_recap!E$15)</f>
        <v>1.5</v>
      </c>
      <c r="F38" s="63">
        <f>prix!$D$8*SUM(tableau_recap!F$9,tableau_recap!F$11,tableau_recap!F$13,tableau_recap!F$15)</f>
        <v>60</v>
      </c>
      <c r="G38" s="63">
        <f>prix!$D$8*SUM(tableau_recap!G$9,tableau_recap!G$11,tableau_recap!G$13,tableau_recap!G$15)</f>
        <v>45</v>
      </c>
      <c r="H38" s="63">
        <f>prix!$D$8*SUM(tableau_recap!H$9,tableau_recap!H$11,tableau_recap!H$13,tableau_recap!H$15)</f>
        <v>30</v>
      </c>
      <c r="I38" s="63">
        <f>prix!$D$8*SUM(tableau_recap!I$9,tableau_recap!I$11,tableau_recap!I$13,tableau_recap!I$15)</f>
        <v>3</v>
      </c>
      <c r="J38" s="63">
        <f>prix!$D$8*SUM(tableau_recap!J$9,tableau_recap!J$11,tableau_recap!J$13,tableau_recap!J$15)</f>
        <v>3</v>
      </c>
      <c r="K38" s="63">
        <f>prix!$D$8*SUM(tableau_recap!K$9,tableau_recap!K$11,tableau_recap!K$13,tableau_recap!K$15)</f>
        <v>1.5</v>
      </c>
      <c r="L38" s="63">
        <f>prix!$D$8*SUM(tableau_recap!L$9,tableau_recap!L$11,tableau_recap!L$13,tableau_recap!L$15)</f>
        <v>1.5</v>
      </c>
      <c r="M38" s="63">
        <f>prix!$D$8*SUM(tableau_recap!M$9,tableau_recap!M$11,tableau_recap!M$13,tableau_recap!M$15)</f>
        <v>0</v>
      </c>
      <c r="N38" s="63">
        <f>prix!$D$8*SUM(tableau_recap!N$9,tableau_recap!N$11,tableau_recap!N$13,tableau_recap!N$15)</f>
        <v>0</v>
      </c>
      <c r="O38" s="104">
        <f>SUM(C38:N38)</f>
        <v>150</v>
      </c>
      <c r="P38" s="63">
        <f>prix!$D$8*SUM(tableau_recap!P$9,tableau_recap!P$11,tableau_recap!P$13,tableau_recap!P$15)</f>
        <v>0</v>
      </c>
      <c r="Q38" s="63">
        <f>prix!$D$8*SUM(tableau_recap!Q$9,tableau_recap!Q$11,tableau_recap!Q$13,tableau_recap!Q$15)</f>
        <v>0</v>
      </c>
      <c r="R38" s="63">
        <f>prix!$D$8*SUM(tableau_recap!R$9,tableau_recap!R$11,tableau_recap!R$13,tableau_recap!R$15)</f>
        <v>0</v>
      </c>
      <c r="S38" s="63">
        <f>prix!$D$8*SUM(tableau_recap!S$9,tableau_recap!S$11,tableau_recap!S$13,tableau_recap!S$15)</f>
        <v>0</v>
      </c>
      <c r="T38" s="63">
        <f>prix!$D$8*SUM(tableau_recap!T$9,tableau_recap!T$11,tableau_recap!T$13,tableau_recap!T$15)</f>
        <v>0</v>
      </c>
      <c r="U38" s="63">
        <f>prix!$D$8*SUM(tableau_recap!U$9,tableau_recap!U$11,tableau_recap!U$13,tableau_recap!U$15)</f>
        <v>0</v>
      </c>
      <c r="V38" s="63">
        <f>prix!$D$8*SUM(tableau_recap!V$9,tableau_recap!V$11,tableau_recap!V$13,tableau_recap!V$15)</f>
        <v>0</v>
      </c>
      <c r="W38" s="63">
        <f>prix!$D$8*SUM(tableau_recap!W$9,tableau_recap!W$11,tableau_recap!W$13,tableau_recap!W$15)</f>
        <v>0</v>
      </c>
      <c r="X38" s="63">
        <f>prix!$D$8*SUM(tableau_recap!X$9,tableau_recap!X$11,tableau_recap!X$13,tableau_recap!X$15)</f>
        <v>0</v>
      </c>
      <c r="Y38" s="63">
        <f>prix!$D$8*SUM(tableau_recap!Y$9,tableau_recap!Y$11,tableau_recap!Y$13,tableau_recap!Y$15)</f>
        <v>0</v>
      </c>
      <c r="Z38" s="63">
        <f>prix!$D$8*SUM(tableau_recap!Z$9,tableau_recap!Z$11,tableau_recap!Z$13,tableau_recap!Z$15)</f>
        <v>0</v>
      </c>
      <c r="AA38" s="63">
        <f>prix!$D$8*SUM(tableau_recap!AA$9,tableau_recap!AA$11,tableau_recap!AA$13,tableau_recap!AA$15)</f>
        <v>0</v>
      </c>
      <c r="AC38" s="63">
        <f>prix!$D$8*SUM(tableau_recap!AC$9,tableau_recap!AC$11,tableau_recap!AC$13,tableau_recap!AC$15)</f>
        <v>0</v>
      </c>
      <c r="AD38" s="63">
        <f>prix!$D$8*SUM(tableau_recap!AD$9,tableau_recap!AD$11,tableau_recap!AD$13,tableau_recap!AD$15)</f>
        <v>0</v>
      </c>
      <c r="AE38" s="63">
        <f>prix!$D$8*SUM(tableau_recap!AE$9,tableau_recap!AE$11,tableau_recap!AE$13,tableau_recap!AE$15)</f>
        <v>0</v>
      </c>
      <c r="AF38" s="63">
        <f>prix!$D$8*SUM(tableau_recap!AF$9,tableau_recap!AF$11,tableau_recap!AF$13,tableau_recap!AF$15)</f>
        <v>0</v>
      </c>
      <c r="AG38" s="63">
        <f>prix!$D$8*SUM(tableau_recap!AG$9,tableau_recap!AG$11,tableau_recap!AG$13,tableau_recap!AG$15)</f>
        <v>0</v>
      </c>
      <c r="AH38" s="63">
        <f>prix!$D$8*SUM(tableau_recap!AH$9,tableau_recap!AH$11,tableau_recap!AH$13,tableau_recap!AH$15)</f>
        <v>0</v>
      </c>
      <c r="AI38" s="63">
        <f>prix!$D$8*SUM(tableau_recap!AI$9,tableau_recap!AI$11,tableau_recap!AI$13,tableau_recap!AI$15)</f>
        <v>0</v>
      </c>
      <c r="AJ38" s="63">
        <f>prix!$D$8*SUM(tableau_recap!AJ$9,tableau_recap!AJ$11,tableau_recap!AJ$13,tableau_recap!AJ$15)</f>
        <v>0</v>
      </c>
      <c r="AK38" s="63">
        <f>prix!$D$8*SUM(tableau_recap!AK$9,tableau_recap!AK$11,tableau_recap!AK$13,tableau_recap!AK$15)</f>
        <v>0</v>
      </c>
      <c r="AL38" s="63">
        <f>prix!$D$8*SUM(tableau_recap!AL$9,tableau_recap!AL$11,tableau_recap!AL$13,tableau_recap!AL$15)</f>
        <v>0</v>
      </c>
      <c r="AM38" s="63">
        <f>prix!$D$8*SUM(tableau_recap!AM$9,tableau_recap!AM$11,tableau_recap!AM$13,tableau_recap!AM$15)</f>
        <v>0</v>
      </c>
      <c r="AN38" s="63">
        <f>prix!$D$8*SUM(tableau_recap!AN$9,tableau_recap!AN$11,tableau_recap!AN$13,tableau_recap!AN$15)</f>
        <v>0</v>
      </c>
      <c r="AP38" s="63">
        <f>prix!$D$8*SUM(tableau_recap!AP$9,tableau_recap!AP$11,tableau_recap!AP$13,tableau_recap!AP$15)</f>
        <v>0</v>
      </c>
      <c r="AQ38" s="63">
        <f>prix!$D$8*SUM(tableau_recap!AQ$9,tableau_recap!AQ$11,tableau_recap!AQ$13,tableau_recap!AQ$15)</f>
        <v>0</v>
      </c>
      <c r="AR38" s="63">
        <f>prix!$D$8*SUM(tableau_recap!AR$9,tableau_recap!AR$11,tableau_recap!AR$13,tableau_recap!AR$15)</f>
        <v>0</v>
      </c>
      <c r="AS38" s="63">
        <f>prix!$D$8*SUM(tableau_recap!AS$9,tableau_recap!AS$11,tableau_recap!AS$13,tableau_recap!AS$15)</f>
        <v>0</v>
      </c>
      <c r="AT38" s="63">
        <f>prix!$D$8*SUM(tableau_recap!AT$9,tableau_recap!AT$11,tableau_recap!AT$13,tableau_recap!AT$15)</f>
        <v>0</v>
      </c>
      <c r="AU38" s="63">
        <f>prix!$D$8*SUM(tableau_recap!AU$9,tableau_recap!AU$11,tableau_recap!AU$13,tableau_recap!AU$15)</f>
        <v>0</v>
      </c>
      <c r="AV38" s="63">
        <f>prix!$D$8*SUM(tableau_recap!AV$9,tableau_recap!AV$11,tableau_recap!AV$13,tableau_recap!AV$15)</f>
        <v>0</v>
      </c>
      <c r="AW38" s="63">
        <f>prix!$D$8*SUM(tableau_recap!AW$9,tableau_recap!AW$11,tableau_recap!AW$13,tableau_recap!AW$15)</f>
        <v>0</v>
      </c>
      <c r="AX38" s="63">
        <f>prix!$D$8*SUM(tableau_recap!AX$9,tableau_recap!AX$11,tableau_recap!AX$13,tableau_recap!AX$15)</f>
        <v>0</v>
      </c>
      <c r="AY38" s="63">
        <f>prix!$D$8*SUM(tableau_recap!AY$9,tableau_recap!AY$11,tableau_recap!AY$13,tableau_recap!AY$15)</f>
        <v>0</v>
      </c>
      <c r="AZ38" s="63">
        <f>prix!$D$8*SUM(tableau_recap!AZ$9,tableau_recap!AZ$11,tableau_recap!AZ$13,tableau_recap!AZ$15)</f>
        <v>0</v>
      </c>
      <c r="BA38" s="63">
        <f>prix!$D$8*SUM(tableau_recap!BA$9,tableau_recap!BA$11,tableau_recap!BA$13,tableau_recap!BA$15)</f>
        <v>0</v>
      </c>
      <c r="BC38" s="63">
        <f>prix!$D$8*SUM(tableau_recap!BC$9,tableau_recap!BC$11,tableau_recap!BC$13,tableau_recap!BC$15)</f>
        <v>0</v>
      </c>
      <c r="BD38" s="63">
        <f>prix!$D$8*SUM(tableau_recap!BD$9,tableau_recap!BD$11,tableau_recap!BD$13,tableau_recap!BD$15)</f>
        <v>0</v>
      </c>
      <c r="BE38" s="63">
        <f>prix!$D$8*SUM(tableau_recap!BE$9,tableau_recap!BE$11,tableau_recap!BE$13,tableau_recap!BE$15)</f>
        <v>0</v>
      </c>
      <c r="BF38" s="63">
        <f>prix!$D$8*SUM(tableau_recap!BF$9,tableau_recap!BF$11,tableau_recap!BF$13,tableau_recap!BF$15)</f>
        <v>0</v>
      </c>
      <c r="BG38" s="63">
        <f>prix!$D$8*SUM(tableau_recap!BG$9,tableau_recap!BG$11,tableau_recap!BG$13,tableau_recap!BG$15)</f>
        <v>0</v>
      </c>
      <c r="BH38" s="63">
        <f>prix!$D$8*SUM(tableau_recap!BH$9,tableau_recap!BH$11,tableau_recap!BH$13,tableau_recap!BH$15)</f>
        <v>0</v>
      </c>
      <c r="BI38" s="63">
        <f>prix!$D$8*SUM(tableau_recap!BI$9,tableau_recap!BI$11,tableau_recap!BI$13,tableau_recap!BI$15)</f>
        <v>0</v>
      </c>
      <c r="BJ38" s="63">
        <f>prix!$D$8*SUM(tableau_recap!BJ$9,tableau_recap!BJ$11,tableau_recap!BJ$13,tableau_recap!BJ$15)</f>
        <v>0</v>
      </c>
      <c r="BK38" s="63">
        <f>prix!$D$8*SUM(tableau_recap!BK$9,tableau_recap!BK$11,tableau_recap!BK$13,tableau_recap!BK$15)</f>
        <v>0</v>
      </c>
      <c r="BL38" s="63">
        <f>prix!$D$8*SUM(tableau_recap!BL$9,tableau_recap!BL$11,tableau_recap!BL$13,tableau_recap!BL$15)</f>
        <v>0</v>
      </c>
      <c r="BM38" s="63">
        <f>prix!$D$8*SUM(tableau_recap!BM$9,tableau_recap!BM$11,tableau_recap!BM$13,tableau_recap!BM$15)</f>
        <v>0</v>
      </c>
      <c r="BN38" s="63">
        <f>prix!$D$8*SUM(tableau_recap!BN$9,tableau_recap!BN$11,tableau_recap!BN$13,tableau_recap!BN$15)</f>
        <v>0</v>
      </c>
    </row>
    <row r="39" spans="2:67" ht="30" x14ac:dyDescent="0.25">
      <c r="B39" s="106" t="s">
        <v>277</v>
      </c>
      <c r="C39" s="63">
        <f>prix!$D$9*SUM(tableau_recap!C$9,tableau_recap!C$11,tableau_recap!C$13,tableau_recap!C$15)</f>
        <v>7</v>
      </c>
      <c r="D39" s="63">
        <f>prix!$D$9*SUM(tableau_recap!D$9,tableau_recap!D$11,tableau_recap!D$13,tableau_recap!D$15)</f>
        <v>3.5</v>
      </c>
      <c r="E39" s="63">
        <f>prix!$D$9*SUM(tableau_recap!E$9,tableau_recap!E$11,tableau_recap!E$13,tableau_recap!E$15)</f>
        <v>3.5</v>
      </c>
      <c r="F39" s="63">
        <f>prix!$D$9*SUM(tableau_recap!F$9,tableau_recap!F$11,tableau_recap!F$13,tableau_recap!F$15)</f>
        <v>140</v>
      </c>
      <c r="G39" s="63">
        <f>prix!$D$9*SUM(tableau_recap!G$9,tableau_recap!G$11,tableau_recap!G$13,tableau_recap!G$15)</f>
        <v>105</v>
      </c>
      <c r="H39" s="63">
        <f>prix!$D$9*SUM(tableau_recap!H$9,tableau_recap!H$11,tableau_recap!H$13,tableau_recap!H$15)</f>
        <v>70</v>
      </c>
      <c r="I39" s="63">
        <f>prix!$D$9*SUM(tableau_recap!I$9,tableau_recap!I$11,tableau_recap!I$13,tableau_recap!I$15)</f>
        <v>7</v>
      </c>
      <c r="J39" s="63">
        <f>prix!$D$9*SUM(tableau_recap!J$9,tableau_recap!J$11,tableau_recap!J$13,tableau_recap!J$15)</f>
        <v>7</v>
      </c>
      <c r="K39" s="63">
        <f>prix!$D$9*SUM(tableau_recap!K$9,tableau_recap!K$11,tableau_recap!K$13,tableau_recap!K$15)</f>
        <v>3.5</v>
      </c>
      <c r="L39" s="63">
        <f>prix!$D$9*SUM(tableau_recap!L$9,tableau_recap!L$11,tableau_recap!L$13,tableau_recap!L$15)</f>
        <v>3.5</v>
      </c>
      <c r="M39" s="63">
        <f>prix!$D$9*SUM(tableau_recap!M$9,tableau_recap!M$11,tableau_recap!M$13,tableau_recap!M$15)</f>
        <v>0</v>
      </c>
      <c r="N39" s="63">
        <f>prix!$D$9*SUM(tableau_recap!N$9,tableau_recap!N$11,tableau_recap!N$13,tableau_recap!N$15)</f>
        <v>0</v>
      </c>
      <c r="O39" s="104">
        <f>SUM(C39:N39)</f>
        <v>350</v>
      </c>
      <c r="P39" s="63">
        <f>prix!$D$9*SUM(tableau_recap!P$9,tableau_recap!P$11,tableau_recap!P$13,tableau_recap!P$15)</f>
        <v>0</v>
      </c>
      <c r="Q39" s="63">
        <f>prix!$D$9*SUM(tableau_recap!Q$9,tableau_recap!Q$11,tableau_recap!Q$13,tableau_recap!Q$15)</f>
        <v>0</v>
      </c>
      <c r="R39" s="63">
        <f>prix!$D$9*SUM(tableau_recap!R$9,tableau_recap!R$11,tableau_recap!R$13,tableau_recap!R$15)</f>
        <v>0</v>
      </c>
      <c r="S39" s="63">
        <f>prix!$D$9*SUM(tableau_recap!S$9,tableau_recap!S$11,tableau_recap!S$13,tableau_recap!S$15)</f>
        <v>0</v>
      </c>
      <c r="T39" s="63">
        <f>prix!$D$9*SUM(tableau_recap!T$9,tableau_recap!T$11,tableau_recap!T$13,tableau_recap!T$15)</f>
        <v>0</v>
      </c>
      <c r="U39" s="63">
        <f>prix!$D$9*SUM(tableau_recap!U$9,tableau_recap!U$11,tableau_recap!U$13,tableau_recap!U$15)</f>
        <v>0</v>
      </c>
      <c r="V39" s="63">
        <f>prix!$D$9*SUM(tableau_recap!V$9,tableau_recap!V$11,tableau_recap!V$13,tableau_recap!V$15)</f>
        <v>0</v>
      </c>
      <c r="W39" s="63">
        <f>prix!$D$9*SUM(tableau_recap!W$9,tableau_recap!W$11,tableau_recap!W$13,tableau_recap!W$15)</f>
        <v>0</v>
      </c>
      <c r="X39" s="63">
        <f>prix!$D$9*SUM(tableau_recap!X$9,tableau_recap!X$11,tableau_recap!X$13,tableau_recap!X$15)</f>
        <v>0</v>
      </c>
      <c r="Y39" s="63">
        <f>prix!$D$9*SUM(tableau_recap!Y$9,tableau_recap!Y$11,tableau_recap!Y$13,tableau_recap!Y$15)</f>
        <v>0</v>
      </c>
      <c r="Z39" s="63">
        <f>prix!$D$9*SUM(tableau_recap!Z$9,tableau_recap!Z$11,tableau_recap!Z$13,tableau_recap!Z$15)</f>
        <v>0</v>
      </c>
      <c r="AA39" s="63">
        <f>prix!$D$9*SUM(tableau_recap!AA$9,tableau_recap!AA$11,tableau_recap!AA$13,tableau_recap!AA$15)</f>
        <v>0</v>
      </c>
      <c r="AC39" s="63">
        <f>prix!$D$9*SUM(tableau_recap!AC$9,tableau_recap!AC$11,tableau_recap!AC$13,tableau_recap!AC$15)</f>
        <v>0</v>
      </c>
      <c r="AD39" s="63">
        <f>prix!$D$9*SUM(tableau_recap!AD$9,tableau_recap!AD$11,tableau_recap!AD$13,tableau_recap!AD$15)</f>
        <v>0</v>
      </c>
      <c r="AE39" s="63">
        <f>prix!$D$9*SUM(tableau_recap!AE$9,tableau_recap!AE$11,tableau_recap!AE$13,tableau_recap!AE$15)</f>
        <v>0</v>
      </c>
      <c r="AF39" s="63">
        <f>prix!$D$9*SUM(tableau_recap!AF$9,tableau_recap!AF$11,tableau_recap!AF$13,tableau_recap!AF$15)</f>
        <v>0</v>
      </c>
      <c r="AG39" s="63">
        <f>prix!$D$9*SUM(tableau_recap!AG$9,tableau_recap!AG$11,tableau_recap!AG$13,tableau_recap!AG$15)</f>
        <v>0</v>
      </c>
      <c r="AH39" s="63">
        <f>prix!$D$9*SUM(tableau_recap!AH$9,tableau_recap!AH$11,tableau_recap!AH$13,tableau_recap!AH$15)</f>
        <v>0</v>
      </c>
      <c r="AI39" s="63">
        <f>prix!$D$9*SUM(tableau_recap!AI$9,tableau_recap!AI$11,tableau_recap!AI$13,tableau_recap!AI$15)</f>
        <v>0</v>
      </c>
      <c r="AJ39" s="63">
        <f>prix!$D$9*SUM(tableau_recap!AJ$9,tableau_recap!AJ$11,tableau_recap!AJ$13,tableau_recap!AJ$15)</f>
        <v>0</v>
      </c>
      <c r="AK39" s="63">
        <f>prix!$D$9*SUM(tableau_recap!AK$9,tableau_recap!AK$11,tableau_recap!AK$13,tableau_recap!AK$15)</f>
        <v>0</v>
      </c>
      <c r="AL39" s="63">
        <f>prix!$D$9*SUM(tableau_recap!AL$9,tableau_recap!AL$11,tableau_recap!AL$13,tableau_recap!AL$15)</f>
        <v>0</v>
      </c>
      <c r="AM39" s="63">
        <f>prix!$D$9*SUM(tableau_recap!AM$9,tableau_recap!AM$11,tableau_recap!AM$13,tableau_recap!AM$15)</f>
        <v>0</v>
      </c>
      <c r="AN39" s="63">
        <f>prix!$D$9*SUM(tableau_recap!AN$9,tableau_recap!AN$11,tableau_recap!AN$13,tableau_recap!AN$15)</f>
        <v>0</v>
      </c>
      <c r="AP39" s="63">
        <f>prix!$D$9*SUM(tableau_recap!AP$9,tableau_recap!AP$11,tableau_recap!AP$13,tableau_recap!AP$15)</f>
        <v>0</v>
      </c>
      <c r="AQ39" s="63">
        <f>prix!$D$9*SUM(tableau_recap!AQ$9,tableau_recap!AQ$11,tableau_recap!AQ$13,tableau_recap!AQ$15)</f>
        <v>0</v>
      </c>
      <c r="AR39" s="63">
        <f>prix!$D$9*SUM(tableau_recap!AR$9,tableau_recap!AR$11,tableau_recap!AR$13,tableau_recap!AR$15)</f>
        <v>0</v>
      </c>
      <c r="AS39" s="63">
        <f>prix!$D$9*SUM(tableau_recap!AS$9,tableau_recap!AS$11,tableau_recap!AS$13,tableau_recap!AS$15)</f>
        <v>0</v>
      </c>
      <c r="AT39" s="63">
        <f>prix!$D$9*SUM(tableau_recap!AT$9,tableau_recap!AT$11,tableau_recap!AT$13,tableau_recap!AT$15)</f>
        <v>0</v>
      </c>
      <c r="AU39" s="63">
        <f>prix!$D$9*SUM(tableau_recap!AU$9,tableau_recap!AU$11,tableau_recap!AU$13,tableau_recap!AU$15)</f>
        <v>0</v>
      </c>
      <c r="AV39" s="63">
        <f>prix!$D$9*SUM(tableau_recap!AV$9,tableau_recap!AV$11,tableau_recap!AV$13,tableau_recap!AV$15)</f>
        <v>0</v>
      </c>
      <c r="AW39" s="63">
        <f>prix!$D$9*SUM(tableau_recap!AW$9,tableau_recap!AW$11,tableau_recap!AW$13,tableau_recap!AW$15)</f>
        <v>0</v>
      </c>
      <c r="AX39" s="63">
        <f>prix!$D$9*SUM(tableau_recap!AX$9,tableau_recap!AX$11,tableau_recap!AX$13,tableau_recap!AX$15)</f>
        <v>0</v>
      </c>
      <c r="AY39" s="63">
        <f>prix!$D$9*SUM(tableau_recap!AY$9,tableau_recap!AY$11,tableau_recap!AY$13,tableau_recap!AY$15)</f>
        <v>0</v>
      </c>
      <c r="AZ39" s="63">
        <f>prix!$D$9*SUM(tableau_recap!AZ$9,tableau_recap!AZ$11,tableau_recap!AZ$13,tableau_recap!AZ$15)</f>
        <v>0</v>
      </c>
      <c r="BA39" s="63">
        <f>prix!$D$9*SUM(tableau_recap!BA$9,tableau_recap!BA$11,tableau_recap!BA$13,tableau_recap!BA$15)</f>
        <v>0</v>
      </c>
      <c r="BC39" s="63">
        <f>prix!$D$9*SUM(tableau_recap!BC$9,tableau_recap!BC$11,tableau_recap!BC$13,tableau_recap!BC$15)</f>
        <v>0</v>
      </c>
      <c r="BD39" s="63">
        <f>prix!$D$9*SUM(tableau_recap!BD$9,tableau_recap!BD$11,tableau_recap!BD$13,tableau_recap!BD$15)</f>
        <v>0</v>
      </c>
      <c r="BE39" s="63">
        <f>prix!$D$9*SUM(tableau_recap!BE$9,tableau_recap!BE$11,tableau_recap!BE$13,tableau_recap!BE$15)</f>
        <v>0</v>
      </c>
      <c r="BF39" s="63">
        <f>prix!$D$9*SUM(tableau_recap!BF$9,tableau_recap!BF$11,tableau_recap!BF$13,tableau_recap!BF$15)</f>
        <v>0</v>
      </c>
      <c r="BG39" s="63">
        <f>prix!$D$9*SUM(tableau_recap!BG$9,tableau_recap!BG$11,tableau_recap!BG$13,tableau_recap!BG$15)</f>
        <v>0</v>
      </c>
      <c r="BH39" s="63">
        <f>prix!$D$9*SUM(tableau_recap!BH$9,tableau_recap!BH$11,tableau_recap!BH$13,tableau_recap!BH$15)</f>
        <v>0</v>
      </c>
      <c r="BI39" s="63">
        <f>prix!$D$9*SUM(tableau_recap!BI$9,tableau_recap!BI$11,tableau_recap!BI$13,tableau_recap!BI$15)</f>
        <v>0</v>
      </c>
      <c r="BJ39" s="63">
        <f>prix!$D$9*SUM(tableau_recap!BJ$9,tableau_recap!BJ$11,tableau_recap!BJ$13,tableau_recap!BJ$15)</f>
        <v>0</v>
      </c>
      <c r="BK39" s="63">
        <f>prix!$D$9*SUM(tableau_recap!BK$9,tableau_recap!BK$11,tableau_recap!BK$13,tableau_recap!BK$15)</f>
        <v>0</v>
      </c>
      <c r="BL39" s="63">
        <f>prix!$D$9*SUM(tableau_recap!BL$9,tableau_recap!BL$11,tableau_recap!BL$13,tableau_recap!BL$15)</f>
        <v>0</v>
      </c>
      <c r="BM39" s="63">
        <f>prix!$D$9*SUM(tableau_recap!BM$9,tableau_recap!BM$11,tableau_recap!BM$13,tableau_recap!BM$15)</f>
        <v>0</v>
      </c>
      <c r="BN39" s="63">
        <f>prix!$D$9*SUM(tableau_recap!BN$9,tableau_recap!BN$11,tableau_recap!BN$13,tableau_recap!BN$15)</f>
        <v>0</v>
      </c>
    </row>
    <row r="40" spans="2:67" ht="30" x14ac:dyDescent="0.25">
      <c r="B40" s="106" t="s">
        <v>278</v>
      </c>
      <c r="C40" s="63">
        <f>C38*tarif_service!$E$20+C39*tarif_service!$E$21</f>
        <v>280000</v>
      </c>
      <c r="D40" s="63">
        <f>D38*tarif_service!$E$20+D39*tarif_service!$E$21</f>
        <v>140000</v>
      </c>
      <c r="E40" s="63">
        <f>E38*tarif_service!$E$20+E39*tarif_service!$E$21</f>
        <v>140000</v>
      </c>
      <c r="F40" s="63">
        <f>F38*tarif_service!$E$20+F39*tarif_service!$E$21</f>
        <v>5600000</v>
      </c>
      <c r="G40" s="63">
        <f>G38*tarif_service!$E$20+G39*tarif_service!$E$21</f>
        <v>4200000</v>
      </c>
      <c r="H40" s="63">
        <f>H38*tarif_service!$E$20+H39*tarif_service!$E$21</f>
        <v>2800000</v>
      </c>
      <c r="I40" s="63">
        <f>I38*tarif_service!$E$20+I39*tarif_service!$E$21</f>
        <v>280000</v>
      </c>
      <c r="J40" s="63">
        <f>J38*tarif_service!$E$20+J39*tarif_service!$E$21</f>
        <v>280000</v>
      </c>
      <c r="K40" s="63">
        <f>K38*tarif_service!$E$20+K39*tarif_service!$E$21</f>
        <v>140000</v>
      </c>
      <c r="L40" s="63">
        <f>L38*tarif_service!$E$20+L39*tarif_service!$E$21</f>
        <v>140000</v>
      </c>
      <c r="M40" s="63">
        <f>M38*tarif_service!$E$20+M39*tarif_service!$E$21</f>
        <v>0</v>
      </c>
      <c r="N40" s="63">
        <f>N38*tarif_service!$E$20+N39*tarif_service!$E$21</f>
        <v>0</v>
      </c>
      <c r="O40" s="104">
        <f>SUM(C40:N40)</f>
        <v>14000000</v>
      </c>
      <c r="P40" s="63">
        <f>P38*tarif_service!$E$20+P39*tarif_service!$E$21</f>
        <v>0</v>
      </c>
      <c r="Q40" s="63">
        <f>Q38*tarif_service!$E$20+Q39*tarif_service!$E$21</f>
        <v>0</v>
      </c>
      <c r="R40" s="63">
        <f>R38*tarif_service!$E$20+R39*tarif_service!$E$21</f>
        <v>0</v>
      </c>
      <c r="S40" s="63">
        <f>S38*tarif_service!$E$20+S39*tarif_service!$E$21</f>
        <v>0</v>
      </c>
      <c r="T40" s="63">
        <f>T38*tarif_service!$E$20+T39*tarif_service!$E$21</f>
        <v>0</v>
      </c>
      <c r="U40" s="63">
        <f>U38*tarif_service!$E$20+U39*tarif_service!$E$21</f>
        <v>0</v>
      </c>
      <c r="V40" s="63">
        <f>V38*tarif_service!$E$20+V39*tarif_service!$E$21</f>
        <v>0</v>
      </c>
      <c r="W40" s="63">
        <f>W38*tarif_service!$E$20+W39*tarif_service!$E$21</f>
        <v>0</v>
      </c>
      <c r="X40" s="63">
        <f>X38*tarif_service!$E$20+X39*tarif_service!$E$21</f>
        <v>0</v>
      </c>
      <c r="Y40" s="63">
        <f>Y38*tarif_service!$E$20+Y39*tarif_service!$E$21</f>
        <v>0</v>
      </c>
      <c r="Z40" s="63">
        <f>Z38*tarif_service!$E$20+Z39*tarif_service!$E$21</f>
        <v>0</v>
      </c>
      <c r="AA40" s="63">
        <f>AA38*tarif_service!$E$20+AA39*tarif_service!$E$21</f>
        <v>0</v>
      </c>
      <c r="AC40" s="63">
        <f>AC38*tarif_service!$E$20+AC39*tarif_service!$E$21</f>
        <v>0</v>
      </c>
      <c r="AD40" s="63">
        <f>AD38*tarif_service!$E$20+AD39*tarif_service!$E$21</f>
        <v>0</v>
      </c>
      <c r="AE40" s="63">
        <f>AE38*tarif_service!$E$20+AE39*tarif_service!$E$21</f>
        <v>0</v>
      </c>
      <c r="AF40" s="63">
        <f>AF38*tarif_service!$E$20+AF39*tarif_service!$E$21</f>
        <v>0</v>
      </c>
      <c r="AG40" s="63">
        <f>AG38*tarif_service!$E$20+AG39*tarif_service!$E$21</f>
        <v>0</v>
      </c>
      <c r="AH40" s="63">
        <f>AH38*tarif_service!$E$20+AH39*tarif_service!$E$21</f>
        <v>0</v>
      </c>
      <c r="AI40" s="63">
        <f>AI38*tarif_service!$E$20+AI39*tarif_service!$E$21</f>
        <v>0</v>
      </c>
      <c r="AJ40" s="63">
        <f>AJ38*tarif_service!$E$20+AJ39*tarif_service!$E$21</f>
        <v>0</v>
      </c>
      <c r="AK40" s="63">
        <f>AK38*tarif_service!$E$20+AK39*tarif_service!$E$21</f>
        <v>0</v>
      </c>
      <c r="AL40" s="63">
        <f>AL38*tarif_service!$E$20+AL39*tarif_service!$E$21</f>
        <v>0</v>
      </c>
      <c r="AM40" s="63">
        <f>AM38*tarif_service!$E$20+AM39*tarif_service!$E$21</f>
        <v>0</v>
      </c>
      <c r="AN40" s="63">
        <f>AN38*tarif_service!$E$20+AN39*tarif_service!$E$21</f>
        <v>0</v>
      </c>
      <c r="AP40" s="63">
        <f>AP38*tarif_service!$E$20+AP39*tarif_service!$E$21</f>
        <v>0</v>
      </c>
      <c r="AQ40" s="63">
        <f>AQ38*tarif_service!$E$20+AQ39*tarif_service!$E$21</f>
        <v>0</v>
      </c>
      <c r="AR40" s="63">
        <f>AR38*tarif_service!$E$20+AR39*tarif_service!$E$21</f>
        <v>0</v>
      </c>
      <c r="AS40" s="63">
        <f>AS38*tarif_service!$E$20+AS39*tarif_service!$E$21</f>
        <v>0</v>
      </c>
      <c r="AT40" s="63">
        <f>AT38*tarif_service!$E$20+AT39*tarif_service!$E$21</f>
        <v>0</v>
      </c>
      <c r="AU40" s="63">
        <f>AU38*tarif_service!$E$20+AU39*tarif_service!$E$21</f>
        <v>0</v>
      </c>
      <c r="AV40" s="63">
        <f>AV38*tarif_service!$E$20+AV39*tarif_service!$E$21</f>
        <v>0</v>
      </c>
      <c r="AW40" s="63">
        <f>AW38*tarif_service!$E$20+AW39*tarif_service!$E$21</f>
        <v>0</v>
      </c>
      <c r="AX40" s="63">
        <f>AX38*tarif_service!$E$20+AX39*tarif_service!$E$21</f>
        <v>0</v>
      </c>
      <c r="AY40" s="63">
        <f>AY38*tarif_service!$E$20+AY39*tarif_service!$E$21</f>
        <v>0</v>
      </c>
      <c r="AZ40" s="63">
        <f>AZ38*tarif_service!$E$20+AZ39*tarif_service!$E$21</f>
        <v>0</v>
      </c>
      <c r="BA40" s="63">
        <f>BA38*tarif_service!$E$20+BA39*tarif_service!$E$21</f>
        <v>0</v>
      </c>
      <c r="BC40" s="63">
        <f>BC38*tarif_service!$E$20+BC39*tarif_service!$E$21</f>
        <v>0</v>
      </c>
      <c r="BD40" s="63">
        <f>BD38*tarif_service!$E$20+BD39*tarif_service!$E$21</f>
        <v>0</v>
      </c>
      <c r="BE40" s="63">
        <f>BE38*tarif_service!$E$20+BE39*tarif_service!$E$21</f>
        <v>0</v>
      </c>
      <c r="BF40" s="63">
        <f>BF38*tarif_service!$E$20+BF39*tarif_service!$E$21</f>
        <v>0</v>
      </c>
      <c r="BG40" s="63">
        <f>BG38*tarif_service!$E$20+BG39*tarif_service!$E$21</f>
        <v>0</v>
      </c>
      <c r="BH40" s="63">
        <f>BH38*tarif_service!$E$20+BH39*tarif_service!$E$21</f>
        <v>0</v>
      </c>
      <c r="BI40" s="63">
        <f>BI38*tarif_service!$E$20+BI39*tarif_service!$E$21</f>
        <v>0</v>
      </c>
      <c r="BJ40" s="63">
        <f>BJ38*tarif_service!$E$20+BJ39*tarif_service!$E$21</f>
        <v>0</v>
      </c>
      <c r="BK40" s="63">
        <f>BK38*tarif_service!$E$20+BK39*tarif_service!$E$21</f>
        <v>0</v>
      </c>
      <c r="BL40" s="63">
        <f>BL38*tarif_service!$E$20+BL39*tarif_service!$E$21</f>
        <v>0</v>
      </c>
      <c r="BM40" s="63">
        <f>BM38*tarif_service!$E$20+BM39*tarif_service!$E$21</f>
        <v>0</v>
      </c>
      <c r="BN40" s="63">
        <f>BN38*tarif_service!$E$20+BN39*tarif_service!$E$21</f>
        <v>0</v>
      </c>
    </row>
    <row r="41" spans="2:67" ht="30" x14ac:dyDescent="0.25">
      <c r="B41" s="151" t="s">
        <v>331</v>
      </c>
      <c r="C41" s="152">
        <f>C40</f>
        <v>280000</v>
      </c>
      <c r="D41" s="152">
        <f t="shared" ref="D41:N41" si="37">D40</f>
        <v>140000</v>
      </c>
      <c r="E41" s="152">
        <f t="shared" si="37"/>
        <v>140000</v>
      </c>
      <c r="F41" s="152">
        <f t="shared" si="37"/>
        <v>5600000</v>
      </c>
      <c r="G41" s="152">
        <f t="shared" si="37"/>
        <v>4200000</v>
      </c>
      <c r="H41" s="152">
        <f t="shared" si="37"/>
        <v>2800000</v>
      </c>
      <c r="I41" s="152">
        <f t="shared" si="37"/>
        <v>280000</v>
      </c>
      <c r="J41" s="152">
        <f t="shared" si="37"/>
        <v>280000</v>
      </c>
      <c r="K41" s="152">
        <f t="shared" si="37"/>
        <v>140000</v>
      </c>
      <c r="L41" s="152">
        <f t="shared" si="37"/>
        <v>140000</v>
      </c>
      <c r="M41" s="152">
        <f t="shared" si="37"/>
        <v>0</v>
      </c>
      <c r="N41" s="152">
        <f t="shared" si="37"/>
        <v>0</v>
      </c>
      <c r="O41" s="216">
        <f>SUM(C41:N41)</f>
        <v>14000000</v>
      </c>
      <c r="P41" s="218">
        <f>P40</f>
        <v>0</v>
      </c>
      <c r="Q41" s="218">
        <f t="shared" ref="Q41" si="38">Q40</f>
        <v>0</v>
      </c>
      <c r="R41" s="218">
        <f t="shared" ref="R41" si="39">R40</f>
        <v>0</v>
      </c>
      <c r="S41" s="218">
        <f t="shared" ref="S41" si="40">S40</f>
        <v>0</v>
      </c>
      <c r="T41" s="218">
        <f t="shared" ref="T41" si="41">T40</f>
        <v>0</v>
      </c>
      <c r="U41" s="218">
        <f t="shared" ref="U41" si="42">U40</f>
        <v>0</v>
      </c>
      <c r="V41" s="218">
        <f t="shared" ref="V41" si="43">V40</f>
        <v>0</v>
      </c>
      <c r="W41" s="218">
        <f t="shared" ref="W41" si="44">W40</f>
        <v>0</v>
      </c>
      <c r="X41" s="218">
        <f t="shared" ref="X41" si="45">X40</f>
        <v>0</v>
      </c>
      <c r="Y41" s="218">
        <f t="shared" ref="Y41" si="46">Y40</f>
        <v>0</v>
      </c>
      <c r="Z41" s="218">
        <f t="shared" ref="Z41" si="47">Z40</f>
        <v>0</v>
      </c>
      <c r="AA41" s="218">
        <f t="shared" ref="AA41" si="48">AA40</f>
        <v>0</v>
      </c>
      <c r="AB41" s="216">
        <f>SUM(P41:AA41)</f>
        <v>0</v>
      </c>
      <c r="AC41" s="218">
        <f>AC40</f>
        <v>0</v>
      </c>
      <c r="AD41" s="218">
        <f t="shared" ref="AD41" si="49">AD40</f>
        <v>0</v>
      </c>
      <c r="AE41" s="218">
        <f t="shared" ref="AE41" si="50">AE40</f>
        <v>0</v>
      </c>
      <c r="AF41" s="218">
        <f t="shared" ref="AF41" si="51">AF40</f>
        <v>0</v>
      </c>
      <c r="AG41" s="218">
        <f t="shared" ref="AG41" si="52">AG40</f>
        <v>0</v>
      </c>
      <c r="AH41" s="218">
        <f t="shared" ref="AH41" si="53">AH40</f>
        <v>0</v>
      </c>
      <c r="AI41" s="218">
        <f t="shared" ref="AI41" si="54">AI40</f>
        <v>0</v>
      </c>
      <c r="AJ41" s="218">
        <f t="shared" ref="AJ41" si="55">AJ40</f>
        <v>0</v>
      </c>
      <c r="AK41" s="218">
        <f t="shared" ref="AK41" si="56">AK40</f>
        <v>0</v>
      </c>
      <c r="AL41" s="218">
        <f t="shared" ref="AL41" si="57">AL40</f>
        <v>0</v>
      </c>
      <c r="AM41" s="218">
        <f t="shared" ref="AM41" si="58">AM40</f>
        <v>0</v>
      </c>
      <c r="AN41" s="218">
        <f t="shared" ref="AN41" si="59">AN40</f>
        <v>0</v>
      </c>
      <c r="AO41" s="216">
        <f>SUM(AC41:AN41)</f>
        <v>0</v>
      </c>
      <c r="AP41" s="218">
        <f>AP40</f>
        <v>0</v>
      </c>
      <c r="AQ41" s="218">
        <f t="shared" ref="AQ41" si="60">AQ40</f>
        <v>0</v>
      </c>
      <c r="AR41" s="218">
        <f t="shared" ref="AR41" si="61">AR40</f>
        <v>0</v>
      </c>
      <c r="AS41" s="218">
        <f t="shared" ref="AS41" si="62">AS40</f>
        <v>0</v>
      </c>
      <c r="AT41" s="218">
        <f t="shared" ref="AT41" si="63">AT40</f>
        <v>0</v>
      </c>
      <c r="AU41" s="218">
        <f t="shared" ref="AU41" si="64">AU40</f>
        <v>0</v>
      </c>
      <c r="AV41" s="218">
        <f t="shared" ref="AV41" si="65">AV40</f>
        <v>0</v>
      </c>
      <c r="AW41" s="218">
        <f t="shared" ref="AW41" si="66">AW40</f>
        <v>0</v>
      </c>
      <c r="AX41" s="218">
        <f t="shared" ref="AX41" si="67">AX40</f>
        <v>0</v>
      </c>
      <c r="AY41" s="218">
        <f t="shared" ref="AY41" si="68">AY40</f>
        <v>0</v>
      </c>
      <c r="AZ41" s="218">
        <f t="shared" ref="AZ41" si="69">AZ40</f>
        <v>0</v>
      </c>
      <c r="BA41" s="218">
        <f t="shared" ref="BA41" si="70">BA40</f>
        <v>0</v>
      </c>
      <c r="BB41" s="216">
        <f>SUM(AP41:BA41)</f>
        <v>0</v>
      </c>
      <c r="BC41" s="218">
        <f>BC40</f>
        <v>0</v>
      </c>
      <c r="BD41" s="218">
        <f t="shared" ref="BD41" si="71">BD40</f>
        <v>0</v>
      </c>
      <c r="BE41" s="218">
        <f t="shared" ref="BE41" si="72">BE40</f>
        <v>0</v>
      </c>
      <c r="BF41" s="218">
        <f t="shared" ref="BF41" si="73">BF40</f>
        <v>0</v>
      </c>
      <c r="BG41" s="218">
        <f t="shared" ref="BG41" si="74">BG40</f>
        <v>0</v>
      </c>
      <c r="BH41" s="218">
        <f t="shared" ref="BH41" si="75">BH40</f>
        <v>0</v>
      </c>
      <c r="BI41" s="218">
        <f t="shared" ref="BI41" si="76">BI40</f>
        <v>0</v>
      </c>
      <c r="BJ41" s="218">
        <f t="shared" ref="BJ41" si="77">BJ40</f>
        <v>0</v>
      </c>
      <c r="BK41" s="218">
        <f t="shared" ref="BK41" si="78">BK40</f>
        <v>0</v>
      </c>
      <c r="BL41" s="218">
        <f t="shared" ref="BL41" si="79">BL40</f>
        <v>0</v>
      </c>
      <c r="BM41" s="218">
        <f t="shared" ref="BM41" si="80">BM40</f>
        <v>0</v>
      </c>
      <c r="BN41" s="218">
        <f t="shared" ref="BN41" si="81">BN40</f>
        <v>0</v>
      </c>
      <c r="BO41" s="216">
        <f>SUM(BC41:BN41)</f>
        <v>0</v>
      </c>
    </row>
    <row r="42" spans="2:67" ht="30" x14ac:dyDescent="0.25">
      <c r="B42" s="150" t="s">
        <v>279</v>
      </c>
    </row>
    <row r="43" spans="2:67" x14ac:dyDescent="0.25">
      <c r="B43" s="106" t="s">
        <v>280</v>
      </c>
      <c r="C43" s="63">
        <f>(C10+C12+C16)*tarif_service!$G$27</f>
        <v>20000</v>
      </c>
      <c r="D43" s="63">
        <f>(D10+D12+D16)*tarif_service!$G$27</f>
        <v>30000</v>
      </c>
      <c r="E43" s="63">
        <f>(E10+E12+E16)*tarif_service!$G$27</f>
        <v>40000</v>
      </c>
      <c r="F43" s="63">
        <f>(F10+F12+F16)*tarif_service!$G$27</f>
        <v>440000</v>
      </c>
      <c r="G43" s="63">
        <f>(G10+G12+G16)*tarif_service!$G$27</f>
        <v>740000</v>
      </c>
      <c r="H43" s="63">
        <f>(H10+H12+H16)*tarif_service!$G$27</f>
        <v>940000</v>
      </c>
      <c r="I43" s="63">
        <f>(I10+I12+I16)*tarif_service!$G$27</f>
        <v>960000</v>
      </c>
      <c r="J43" s="63">
        <f>(J10+J12+J16)*tarif_service!$G$27</f>
        <v>980000</v>
      </c>
      <c r="K43" s="63">
        <f>(K10+K12+K16)*tarif_service!$G$27</f>
        <v>990000</v>
      </c>
      <c r="L43" s="63">
        <f>(L10+L12+L16)*tarif_service!$G$27</f>
        <v>1000000</v>
      </c>
      <c r="M43" s="63">
        <f>(M10+M12+M16)*tarif_service!$G$27</f>
        <v>1000000</v>
      </c>
      <c r="N43" s="63">
        <f>(N10+N12+N16)*tarif_service!$G$27</f>
        <v>1000000</v>
      </c>
      <c r="O43" s="105">
        <f>SUM(C43:N43)</f>
        <v>8140000</v>
      </c>
      <c r="P43" s="63">
        <f>(P10+P12+P16)*tarif_service!$G$27</f>
        <v>1000000</v>
      </c>
      <c r="Q43" s="63">
        <f>(Q10+Q12+Q16)*tarif_service!$G$27</f>
        <v>1000000</v>
      </c>
      <c r="R43" s="63">
        <f>(R10+R12+R16)*tarif_service!$G$27</f>
        <v>1000000</v>
      </c>
      <c r="S43" s="63">
        <f>(S10+S12+S16)*tarif_service!$G$27</f>
        <v>1000000</v>
      </c>
      <c r="T43" s="63">
        <f>(T10+T12+T16)*tarif_service!$G$27</f>
        <v>1000000</v>
      </c>
      <c r="U43" s="63">
        <f>(U10+U12+U16)*tarif_service!$G$27</f>
        <v>1000000</v>
      </c>
      <c r="V43" s="63">
        <f>(V10+V12+V16)*tarif_service!$G$27</f>
        <v>1000000</v>
      </c>
      <c r="W43" s="63">
        <f>(W10+W12+W16)*tarif_service!$G$27</f>
        <v>1000000</v>
      </c>
      <c r="X43" s="63">
        <f>(X10+X12+X16)*tarif_service!$G$27</f>
        <v>1000000</v>
      </c>
      <c r="Y43" s="63">
        <f>(Y10+Y12+Y16)*tarif_service!$G$27</f>
        <v>1000000</v>
      </c>
      <c r="Z43" s="63">
        <f>(Z10+Z12+Z16)*tarif_service!$G$27</f>
        <v>1000000</v>
      </c>
      <c r="AA43" s="63">
        <f>(AA10+AA12+AA16)*tarif_service!$G$27</f>
        <v>1000000</v>
      </c>
      <c r="AB43" s="105">
        <f>SUM(P43:AA43)</f>
        <v>12000000</v>
      </c>
      <c r="AC43" s="63">
        <f>(AC10+AC12+AC16)*tarif_service!$G$27</f>
        <v>1000000</v>
      </c>
      <c r="AD43" s="63">
        <f>(AD10+AD12+AD16)*tarif_service!$G$27</f>
        <v>1000000</v>
      </c>
      <c r="AE43" s="63">
        <f>(AE10+AE12+AE16)*tarif_service!$G$27</f>
        <v>1000000</v>
      </c>
      <c r="AF43" s="63">
        <f>(AF10+AF12+AF16)*tarif_service!$G$27</f>
        <v>1000000</v>
      </c>
      <c r="AG43" s="63">
        <f>(AG10+AG12+AG16)*tarif_service!$G$27</f>
        <v>1000000</v>
      </c>
      <c r="AH43" s="63">
        <f>(AH10+AH12+AH16)*tarif_service!$G$27</f>
        <v>1000000</v>
      </c>
      <c r="AI43" s="63">
        <f>(AI10+AI12+AI16)*tarif_service!$G$27</f>
        <v>1000000</v>
      </c>
      <c r="AJ43" s="63">
        <f>(AJ10+AJ12+AJ16)*tarif_service!$G$27</f>
        <v>1000000</v>
      </c>
      <c r="AK43" s="63">
        <f>(AK10+AK12+AK16)*tarif_service!$G$27</f>
        <v>1000000</v>
      </c>
      <c r="AL43" s="63">
        <f>(AL10+AL12+AL16)*tarif_service!$G$27</f>
        <v>1000000</v>
      </c>
      <c r="AM43" s="63">
        <f>(AM10+AM12+AM16)*tarif_service!$G$27</f>
        <v>1000000</v>
      </c>
      <c r="AN43" s="63">
        <f>(AN10+AN12+AN16)*tarif_service!$G$27</f>
        <v>1000000</v>
      </c>
      <c r="AO43" s="105">
        <f>SUM(AC43:AN43)</f>
        <v>12000000</v>
      </c>
      <c r="AP43" s="63">
        <f>(AP10+AP12+AP16)*tarif_service!$G$27</f>
        <v>1000000</v>
      </c>
      <c r="AQ43" s="63">
        <f>(AQ10+AQ12+AQ16)*tarif_service!$G$27</f>
        <v>1000000</v>
      </c>
      <c r="AR43" s="63">
        <f>(AR10+AR12+AR16)*tarif_service!$G$27</f>
        <v>1000000</v>
      </c>
      <c r="AS43" s="63">
        <f>(AS10+AS12+AS16)*tarif_service!$G$27</f>
        <v>1000000</v>
      </c>
      <c r="AT43" s="63">
        <f>(AT10+AT12+AT16)*tarif_service!$G$27</f>
        <v>1000000</v>
      </c>
      <c r="AU43" s="63">
        <f>(AU10+AU12+AU16)*tarif_service!$G$27</f>
        <v>1000000</v>
      </c>
      <c r="AV43" s="63">
        <f>(AV10+AV12+AV16)*tarif_service!$G$27</f>
        <v>1000000</v>
      </c>
      <c r="AW43" s="63">
        <f>(AW10+AW12+AW16)*tarif_service!$G$27</f>
        <v>1000000</v>
      </c>
      <c r="AX43" s="63">
        <f>(AX10+AX12+AX16)*tarif_service!$G$27</f>
        <v>1000000</v>
      </c>
      <c r="AY43" s="63">
        <f>(AY10+AY12+AY16)*tarif_service!$G$27</f>
        <v>1000000</v>
      </c>
      <c r="AZ43" s="63">
        <f>(AZ10+AZ12+AZ16)*tarif_service!$G$27</f>
        <v>1000000</v>
      </c>
      <c r="BA43" s="63">
        <f>(BA10+BA12+BA16)*tarif_service!$G$27</f>
        <v>1000000</v>
      </c>
      <c r="BB43" s="105">
        <f>SUM(AP43:BA43)</f>
        <v>12000000</v>
      </c>
      <c r="BC43" s="63">
        <f>(BC10+BC12+BC16)*tarif_service!$G$27</f>
        <v>1000000</v>
      </c>
      <c r="BD43" s="63">
        <f>(BD10+BD12+BD16)*tarif_service!$G$27</f>
        <v>1000000</v>
      </c>
      <c r="BE43" s="63">
        <f>(BE10+BE12+BE16)*tarif_service!$G$27</f>
        <v>1000000</v>
      </c>
      <c r="BF43" s="63">
        <f>(BF10+BF12+BF16)*tarif_service!$G$27</f>
        <v>1000000</v>
      </c>
      <c r="BG43" s="63">
        <f>(BG10+BG12+BG16)*tarif_service!$G$27</f>
        <v>1000000</v>
      </c>
      <c r="BH43" s="63">
        <f>(BH10+BH12+BH16)*tarif_service!$G$27</f>
        <v>1000000</v>
      </c>
      <c r="BI43" s="63">
        <f>(BI10+BI12+BI16)*tarif_service!$G$27</f>
        <v>1000000</v>
      </c>
      <c r="BJ43" s="63">
        <f>(BJ10+BJ12+BJ16)*tarif_service!$G$27</f>
        <v>1000000</v>
      </c>
      <c r="BK43" s="63">
        <f>(BK10+BK12+BK16)*tarif_service!$G$27</f>
        <v>1000000</v>
      </c>
      <c r="BL43" s="63">
        <f>(BL10+BL12+BL16)*tarif_service!$G$27</f>
        <v>1000000</v>
      </c>
      <c r="BM43" s="63">
        <f>(BM10+BM12+BM16)*tarif_service!$G$27</f>
        <v>1000000</v>
      </c>
      <c r="BN43" s="63">
        <f>(BN10+BN12+BN16)*tarif_service!$G$27</f>
        <v>1000000</v>
      </c>
      <c r="BO43" s="105">
        <f>SUM(BC43:BN43)</f>
        <v>12000000</v>
      </c>
    </row>
    <row r="45" spans="2:67" x14ac:dyDescent="0.25">
      <c r="C45" s="63" t="s">
        <v>130</v>
      </c>
      <c r="O45" s="158" t="s">
        <v>254</v>
      </c>
      <c r="P45" s="166" t="s">
        <v>131</v>
      </c>
      <c r="Q45" s="166"/>
      <c r="R45" s="166"/>
      <c r="S45" s="166"/>
      <c r="T45" s="166"/>
      <c r="U45" s="166"/>
      <c r="V45" s="166"/>
      <c r="W45" s="166"/>
      <c r="X45" s="166"/>
      <c r="Y45" s="166"/>
      <c r="Z45" s="166"/>
      <c r="AA45" s="166"/>
      <c r="AB45" s="158" t="s">
        <v>255</v>
      </c>
      <c r="AC45" s="166" t="s">
        <v>132</v>
      </c>
      <c r="AD45" s="166"/>
      <c r="AE45" s="166"/>
      <c r="AF45" s="166"/>
      <c r="AG45" s="166"/>
      <c r="AH45" s="166"/>
      <c r="AI45" s="166"/>
      <c r="AJ45" s="166"/>
      <c r="AK45" s="166"/>
      <c r="AL45" s="166"/>
      <c r="AM45" s="166"/>
      <c r="AN45" s="166"/>
      <c r="AO45" s="158" t="s">
        <v>264</v>
      </c>
      <c r="AP45" s="166" t="s">
        <v>134</v>
      </c>
      <c r="AQ45" s="166"/>
      <c r="AR45" s="166"/>
      <c r="AS45" s="166"/>
      <c r="AT45" s="166"/>
      <c r="AU45" s="166"/>
      <c r="AV45" s="166"/>
      <c r="AW45" s="166"/>
      <c r="AX45" s="166"/>
      <c r="AY45" s="166"/>
      <c r="AZ45" s="166"/>
      <c r="BA45" s="166"/>
      <c r="BB45" s="158" t="s">
        <v>307</v>
      </c>
      <c r="BC45" s="166" t="s">
        <v>135</v>
      </c>
      <c r="BD45" s="166"/>
      <c r="BE45" s="166"/>
      <c r="BF45" s="166"/>
      <c r="BG45" s="166"/>
      <c r="BH45" s="166"/>
      <c r="BI45" s="166"/>
      <c r="BJ45" s="166"/>
      <c r="BK45" s="166"/>
      <c r="BL45" s="166"/>
      <c r="BM45" s="166"/>
      <c r="BN45" s="166"/>
      <c r="BO45" s="158" t="s">
        <v>308</v>
      </c>
    </row>
    <row r="46" spans="2:67" s="221" customFormat="1" x14ac:dyDescent="0.25">
      <c r="B46" s="106"/>
      <c r="C46" s="221" t="s">
        <v>120</v>
      </c>
      <c r="D46" s="221" t="s">
        <v>121</v>
      </c>
      <c r="E46" s="221" t="s">
        <v>122</v>
      </c>
      <c r="F46" s="221" t="s">
        <v>123</v>
      </c>
      <c r="G46" s="221" t="s">
        <v>117</v>
      </c>
      <c r="H46" s="221" t="s">
        <v>118</v>
      </c>
      <c r="I46" s="221" t="s">
        <v>124</v>
      </c>
      <c r="J46" s="221" t="s">
        <v>119</v>
      </c>
      <c r="K46" s="221" t="s">
        <v>125</v>
      </c>
      <c r="L46" s="221" t="s">
        <v>126</v>
      </c>
      <c r="M46" s="221" t="s">
        <v>127</v>
      </c>
      <c r="N46" s="221" t="s">
        <v>128</v>
      </c>
      <c r="O46" s="222"/>
      <c r="P46" s="221" t="s">
        <v>120</v>
      </c>
      <c r="Q46" s="221" t="s">
        <v>121</v>
      </c>
      <c r="R46" s="221" t="s">
        <v>122</v>
      </c>
      <c r="S46" s="221" t="s">
        <v>123</v>
      </c>
      <c r="T46" s="221" t="s">
        <v>117</v>
      </c>
      <c r="U46" s="221" t="s">
        <v>118</v>
      </c>
      <c r="V46" s="221" t="s">
        <v>124</v>
      </c>
      <c r="W46" s="221" t="s">
        <v>119</v>
      </c>
      <c r="X46" s="221" t="s">
        <v>125</v>
      </c>
      <c r="Y46" s="221" t="s">
        <v>126</v>
      </c>
      <c r="Z46" s="221" t="s">
        <v>127</v>
      </c>
      <c r="AA46" s="221" t="s">
        <v>128</v>
      </c>
      <c r="AB46" s="222"/>
      <c r="AC46" s="221" t="s">
        <v>120</v>
      </c>
      <c r="AD46" s="221" t="s">
        <v>121</v>
      </c>
      <c r="AE46" s="221" t="s">
        <v>122</v>
      </c>
      <c r="AF46" s="221" t="s">
        <v>123</v>
      </c>
      <c r="AG46" s="221" t="s">
        <v>117</v>
      </c>
      <c r="AH46" s="221" t="s">
        <v>118</v>
      </c>
      <c r="AI46" s="221" t="s">
        <v>124</v>
      </c>
      <c r="AJ46" s="221" t="s">
        <v>119</v>
      </c>
      <c r="AK46" s="221" t="s">
        <v>125</v>
      </c>
      <c r="AL46" s="221" t="s">
        <v>126</v>
      </c>
      <c r="AM46" s="221" t="s">
        <v>127</v>
      </c>
      <c r="AN46" s="221" t="s">
        <v>128</v>
      </c>
      <c r="AO46" s="222"/>
      <c r="AP46" s="221" t="s">
        <v>120</v>
      </c>
      <c r="AQ46" s="221" t="s">
        <v>121</v>
      </c>
      <c r="AR46" s="221" t="s">
        <v>122</v>
      </c>
      <c r="AS46" s="221" t="s">
        <v>123</v>
      </c>
      <c r="AT46" s="221" t="s">
        <v>117</v>
      </c>
      <c r="AU46" s="221" t="s">
        <v>118</v>
      </c>
      <c r="AV46" s="221" t="s">
        <v>124</v>
      </c>
      <c r="AW46" s="221" t="s">
        <v>119</v>
      </c>
      <c r="AX46" s="221" t="s">
        <v>125</v>
      </c>
      <c r="AY46" s="221" t="s">
        <v>126</v>
      </c>
      <c r="AZ46" s="221" t="s">
        <v>127</v>
      </c>
      <c r="BA46" s="221" t="s">
        <v>128</v>
      </c>
      <c r="BB46" s="222"/>
      <c r="BC46" s="221" t="s">
        <v>120</v>
      </c>
      <c r="BD46" s="221" t="s">
        <v>121</v>
      </c>
      <c r="BE46" s="221" t="s">
        <v>122</v>
      </c>
      <c r="BF46" s="221" t="s">
        <v>123</v>
      </c>
      <c r="BG46" s="221" t="s">
        <v>117</v>
      </c>
      <c r="BH46" s="221" t="s">
        <v>118</v>
      </c>
      <c r="BI46" s="221" t="s">
        <v>124</v>
      </c>
      <c r="BJ46" s="221" t="s">
        <v>119</v>
      </c>
      <c r="BK46" s="221" t="s">
        <v>125</v>
      </c>
      <c r="BL46" s="221" t="s">
        <v>126</v>
      </c>
      <c r="BM46" s="221" t="s">
        <v>127</v>
      </c>
      <c r="BN46" s="221" t="s">
        <v>128</v>
      </c>
      <c r="BO46" s="222"/>
    </row>
    <row r="47" spans="2:67" x14ac:dyDescent="0.25">
      <c r="B47" s="151" t="s">
        <v>281</v>
      </c>
      <c r="C47" s="152">
        <f t="shared" ref="C47:N47" si="82">C43+C40+C36</f>
        <v>348000</v>
      </c>
      <c r="D47" s="152">
        <f t="shared" si="82"/>
        <v>242000</v>
      </c>
      <c r="E47" s="152">
        <f t="shared" si="82"/>
        <v>276000</v>
      </c>
      <c r="F47" s="152">
        <f t="shared" si="82"/>
        <v>7096000</v>
      </c>
      <c r="G47" s="152">
        <f t="shared" si="82"/>
        <v>6716000</v>
      </c>
      <c r="H47" s="152">
        <f t="shared" si="82"/>
        <v>5996000</v>
      </c>
      <c r="I47" s="152">
        <f t="shared" si="82"/>
        <v>3544000</v>
      </c>
      <c r="J47" s="152">
        <f t="shared" si="82"/>
        <v>3612000</v>
      </c>
      <c r="K47" s="152">
        <f t="shared" si="82"/>
        <v>3506000</v>
      </c>
      <c r="L47" s="152">
        <f t="shared" si="82"/>
        <v>3540000</v>
      </c>
      <c r="M47" s="152">
        <f t="shared" si="82"/>
        <v>3400000</v>
      </c>
      <c r="N47" s="152">
        <f t="shared" si="82"/>
        <v>3400000</v>
      </c>
      <c r="O47" s="216">
        <f>SUM(C47:N47)</f>
        <v>41676000</v>
      </c>
      <c r="P47" s="218">
        <f t="shared" ref="P47:AA47" si="83">P43+P40+P36</f>
        <v>4000000</v>
      </c>
      <c r="Q47" s="218">
        <f t="shared" si="83"/>
        <v>4000000</v>
      </c>
      <c r="R47" s="218">
        <f t="shared" si="83"/>
        <v>4000000</v>
      </c>
      <c r="S47" s="218">
        <f t="shared" si="83"/>
        <v>4000000</v>
      </c>
      <c r="T47" s="218">
        <f t="shared" si="83"/>
        <v>4000000</v>
      </c>
      <c r="U47" s="218">
        <f t="shared" si="83"/>
        <v>4000000</v>
      </c>
      <c r="V47" s="218">
        <f t="shared" si="83"/>
        <v>4000000</v>
      </c>
      <c r="W47" s="218">
        <f t="shared" si="83"/>
        <v>4000000</v>
      </c>
      <c r="X47" s="218">
        <f t="shared" si="83"/>
        <v>4000000</v>
      </c>
      <c r="Y47" s="218">
        <f t="shared" si="83"/>
        <v>4000000</v>
      </c>
      <c r="Z47" s="218">
        <f t="shared" si="83"/>
        <v>4000000</v>
      </c>
      <c r="AA47" s="218">
        <f t="shared" si="83"/>
        <v>4000000</v>
      </c>
      <c r="AB47" s="216">
        <f>SUM(P47:AA47)</f>
        <v>48000000</v>
      </c>
      <c r="AC47" s="218">
        <f t="shared" ref="AC47:AN47" si="84">AC43+AC40+AC36</f>
        <v>4000000</v>
      </c>
      <c r="AD47" s="218">
        <f t="shared" si="84"/>
        <v>4000000</v>
      </c>
      <c r="AE47" s="218">
        <f t="shared" si="84"/>
        <v>4000000</v>
      </c>
      <c r="AF47" s="218">
        <f t="shared" si="84"/>
        <v>4000000</v>
      </c>
      <c r="AG47" s="218">
        <f t="shared" si="84"/>
        <v>4000000</v>
      </c>
      <c r="AH47" s="218">
        <f t="shared" si="84"/>
        <v>4000000</v>
      </c>
      <c r="AI47" s="218">
        <f t="shared" si="84"/>
        <v>4000000</v>
      </c>
      <c r="AJ47" s="218">
        <f t="shared" si="84"/>
        <v>4000000</v>
      </c>
      <c r="AK47" s="218">
        <f t="shared" si="84"/>
        <v>4000000</v>
      </c>
      <c r="AL47" s="218">
        <f t="shared" si="84"/>
        <v>4000000</v>
      </c>
      <c r="AM47" s="218">
        <f t="shared" si="84"/>
        <v>4000000</v>
      </c>
      <c r="AN47" s="218">
        <f t="shared" si="84"/>
        <v>4000000</v>
      </c>
      <c r="AO47" s="216">
        <f>SUM(AC47:AN47)</f>
        <v>48000000</v>
      </c>
      <c r="AP47" s="218">
        <f t="shared" ref="AP47:BA47" si="85">AP43+AP40+AP36</f>
        <v>4600000</v>
      </c>
      <c r="AQ47" s="218">
        <f t="shared" si="85"/>
        <v>4600000</v>
      </c>
      <c r="AR47" s="218">
        <f t="shared" si="85"/>
        <v>4600000</v>
      </c>
      <c r="AS47" s="218">
        <f t="shared" si="85"/>
        <v>4600000</v>
      </c>
      <c r="AT47" s="218">
        <f t="shared" si="85"/>
        <v>4600000</v>
      </c>
      <c r="AU47" s="218">
        <f t="shared" si="85"/>
        <v>4600000</v>
      </c>
      <c r="AV47" s="218">
        <f t="shared" si="85"/>
        <v>4600000</v>
      </c>
      <c r="AW47" s="218">
        <f t="shared" si="85"/>
        <v>4600000</v>
      </c>
      <c r="AX47" s="218">
        <f t="shared" si="85"/>
        <v>4600000</v>
      </c>
      <c r="AY47" s="218">
        <f t="shared" si="85"/>
        <v>4600000</v>
      </c>
      <c r="AZ47" s="218">
        <f t="shared" si="85"/>
        <v>4600000</v>
      </c>
      <c r="BA47" s="218">
        <f t="shared" si="85"/>
        <v>4600000</v>
      </c>
      <c r="BB47" s="216">
        <f>SUM(AP47:BA47)</f>
        <v>55200000</v>
      </c>
      <c r="BC47" s="218">
        <f t="shared" ref="BC47:BN47" si="86">BC43+BC40+BC36</f>
        <v>4600000</v>
      </c>
      <c r="BD47" s="218">
        <f t="shared" si="86"/>
        <v>4600000</v>
      </c>
      <c r="BE47" s="218">
        <f t="shared" si="86"/>
        <v>4600000</v>
      </c>
      <c r="BF47" s="218">
        <f t="shared" si="86"/>
        <v>4600000</v>
      </c>
      <c r="BG47" s="218">
        <f t="shared" si="86"/>
        <v>4600000</v>
      </c>
      <c r="BH47" s="218">
        <f t="shared" si="86"/>
        <v>4600000</v>
      </c>
      <c r="BI47" s="218">
        <f t="shared" si="86"/>
        <v>4600000</v>
      </c>
      <c r="BJ47" s="218">
        <f t="shared" si="86"/>
        <v>4600000</v>
      </c>
      <c r="BK47" s="218">
        <f t="shared" si="86"/>
        <v>4600000</v>
      </c>
      <c r="BL47" s="218">
        <f t="shared" si="86"/>
        <v>4600000</v>
      </c>
      <c r="BM47" s="218">
        <f t="shared" si="86"/>
        <v>4600000</v>
      </c>
      <c r="BN47" s="218">
        <f t="shared" si="86"/>
        <v>4600000</v>
      </c>
      <c r="BO47" s="216">
        <f>SUM(BC47:BN47)</f>
        <v>55200000</v>
      </c>
    </row>
    <row r="49" spans="2:67" ht="21" x14ac:dyDescent="0.35">
      <c r="B49" s="148" t="s">
        <v>289</v>
      </c>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row>
    <row r="51" spans="2:67" ht="30" x14ac:dyDescent="0.25">
      <c r="B51" s="150" t="s">
        <v>290</v>
      </c>
    </row>
    <row r="53" spans="2:67" s="150" customFormat="1" ht="45" x14ac:dyDescent="0.25">
      <c r="B53" s="150" t="str">
        <f>invest_commune!B24</f>
        <v>Rubrique</v>
      </c>
      <c r="C53" s="150" t="s">
        <v>291</v>
      </c>
      <c r="D53" s="150" t="s">
        <v>292</v>
      </c>
      <c r="E53" s="150" t="s">
        <v>293</v>
      </c>
      <c r="F53" s="150" t="s">
        <v>294</v>
      </c>
      <c r="G53" s="150" t="s">
        <v>295</v>
      </c>
      <c r="H53" s="150" t="s">
        <v>296</v>
      </c>
      <c r="I53" s="150" t="s">
        <v>297</v>
      </c>
      <c r="J53" s="150" t="s">
        <v>298</v>
      </c>
      <c r="K53" s="150" t="s">
        <v>299</v>
      </c>
      <c r="L53" s="150" t="s">
        <v>300</v>
      </c>
      <c r="M53" s="150" t="s">
        <v>301</v>
      </c>
      <c r="N53" s="150" t="s">
        <v>302</v>
      </c>
      <c r="O53" s="158" t="s">
        <v>254</v>
      </c>
      <c r="P53" s="166" t="s">
        <v>131</v>
      </c>
      <c r="Q53" s="166"/>
      <c r="R53" s="166"/>
      <c r="S53" s="166"/>
      <c r="T53" s="166"/>
      <c r="U53" s="166"/>
      <c r="V53" s="166"/>
      <c r="W53" s="166"/>
      <c r="X53" s="166"/>
      <c r="Y53" s="166"/>
      <c r="Z53" s="166"/>
      <c r="AA53" s="166"/>
      <c r="AB53" s="158" t="s">
        <v>255</v>
      </c>
      <c r="AC53" s="166" t="s">
        <v>132</v>
      </c>
      <c r="AD53" s="166"/>
      <c r="AE53" s="166"/>
      <c r="AF53" s="166"/>
      <c r="AG53" s="166"/>
      <c r="AH53" s="166"/>
      <c r="AI53" s="166"/>
      <c r="AJ53" s="166"/>
      <c r="AK53" s="166"/>
      <c r="AL53" s="166"/>
      <c r="AM53" s="166"/>
      <c r="AN53" s="166"/>
      <c r="AO53" s="158" t="s">
        <v>264</v>
      </c>
      <c r="AP53" s="166" t="s">
        <v>134</v>
      </c>
      <c r="AQ53" s="166"/>
      <c r="AR53" s="166"/>
      <c r="AS53" s="166"/>
      <c r="AT53" s="166"/>
      <c r="AU53" s="166"/>
      <c r="AV53" s="166"/>
      <c r="AW53" s="166"/>
      <c r="AX53" s="166"/>
      <c r="AY53" s="166"/>
      <c r="AZ53" s="166"/>
      <c r="BA53" s="166"/>
      <c r="BB53" s="158" t="s">
        <v>307</v>
      </c>
      <c r="BC53" s="166" t="s">
        <v>135</v>
      </c>
      <c r="BD53" s="166"/>
      <c r="BE53" s="166"/>
      <c r="BF53" s="166"/>
      <c r="BG53" s="166"/>
      <c r="BH53" s="166"/>
      <c r="BI53" s="166"/>
      <c r="BJ53" s="166"/>
      <c r="BK53" s="166"/>
      <c r="BL53" s="166"/>
      <c r="BM53" s="166"/>
      <c r="BN53" s="166"/>
      <c r="BO53" s="158" t="s">
        <v>308</v>
      </c>
    </row>
    <row r="54" spans="2:67" x14ac:dyDescent="0.25">
      <c r="B54" s="106" t="str">
        <f>invest_commune!B25</f>
        <v>pompe doseuse</v>
      </c>
      <c r="C54" s="63">
        <f>IFERROR((invest_commune!$C25/invest_commune!$D25/12),0)</f>
        <v>33333.333333333336</v>
      </c>
      <c r="D54" s="63">
        <f>IFERROR((invest_commune!$C25/invest_commune!$D25/12),0)</f>
        <v>33333.333333333336</v>
      </c>
      <c r="E54" s="63">
        <f>IFERROR((invest_commune!$C25/invest_commune!$D25/12),0)</f>
        <v>33333.333333333336</v>
      </c>
      <c r="F54" s="63">
        <f>IFERROR((invest_commune!$C25/invest_commune!$D25/12),0)</f>
        <v>33333.333333333336</v>
      </c>
      <c r="G54" s="63">
        <f>IFERROR((invest_commune!$C25/invest_commune!$D25/12),0)</f>
        <v>33333.333333333336</v>
      </c>
      <c r="H54" s="63">
        <f>IFERROR((invest_commune!$C25/invest_commune!$D25/12),0)</f>
        <v>33333.333333333336</v>
      </c>
      <c r="I54" s="63">
        <f>IFERROR((invest_commune!$C25/invest_commune!$D25/12),0)</f>
        <v>33333.333333333336</v>
      </c>
      <c r="J54" s="63">
        <f>IFERROR((invest_commune!$C25/invest_commune!$D25/12),0)</f>
        <v>33333.333333333336</v>
      </c>
      <c r="K54" s="63">
        <f>IFERROR((invest_commune!$C25/invest_commune!$D25/12),0)</f>
        <v>33333.333333333336</v>
      </c>
      <c r="L54" s="63">
        <f>IFERROR((invest_commune!$C25/invest_commune!$D25/12),0)</f>
        <v>33333.333333333336</v>
      </c>
      <c r="M54" s="63">
        <f>IFERROR((invest_commune!$C25/invest_commune!$D25/12),0)</f>
        <v>33333.333333333336</v>
      </c>
      <c r="N54" s="63">
        <f>IFERROR((invest_commune!$C25/invest_commune!$D25/12),0)</f>
        <v>33333.333333333336</v>
      </c>
      <c r="O54" s="104">
        <f>SUM(C54:N54)</f>
        <v>399999.99999999994</v>
      </c>
      <c r="P54" s="63">
        <f>IFERROR((invest_commune!$C25/invest_commune!$D25/12),0)</f>
        <v>33333.333333333336</v>
      </c>
      <c r="Q54" s="63">
        <f>IFERROR((invest_commune!$C25/invest_commune!$D25/12),0)</f>
        <v>33333.333333333336</v>
      </c>
      <c r="R54" s="63">
        <f>IFERROR((invest_commune!$C25/invest_commune!$D25/12),0)</f>
        <v>33333.333333333336</v>
      </c>
      <c r="S54" s="63">
        <f>IFERROR((invest_commune!$C25/invest_commune!$D25/12),0)</f>
        <v>33333.333333333336</v>
      </c>
      <c r="T54" s="63">
        <f>IFERROR((invest_commune!$C25/invest_commune!$D25/12),0)</f>
        <v>33333.333333333336</v>
      </c>
      <c r="U54" s="63">
        <f>IFERROR((invest_commune!$C25/invest_commune!$D25/12),0)</f>
        <v>33333.333333333336</v>
      </c>
      <c r="V54" s="63">
        <f>IFERROR((invest_commune!$C25/invest_commune!$D25/12),0)</f>
        <v>33333.333333333336</v>
      </c>
      <c r="W54" s="63">
        <f>IFERROR((invest_commune!$C25/invest_commune!$D25/12),0)</f>
        <v>33333.333333333336</v>
      </c>
      <c r="X54" s="63">
        <f>IFERROR((invest_commune!$C25/invest_commune!$D25/12),0)</f>
        <v>33333.333333333336</v>
      </c>
      <c r="Y54" s="63">
        <f>IFERROR((invest_commune!$C25/invest_commune!$D25/12),0)</f>
        <v>33333.333333333336</v>
      </c>
      <c r="Z54" s="63">
        <f>IFERROR((invest_commune!$C25/invest_commune!$D25/12),0)</f>
        <v>33333.333333333336</v>
      </c>
      <c r="AA54" s="63">
        <f>IFERROR((invest_commune!$C25/invest_commune!$D25/12),0)</f>
        <v>33333.333333333336</v>
      </c>
      <c r="AB54" s="104">
        <f>SUM(P54:AA54)</f>
        <v>399999.99999999994</v>
      </c>
      <c r="AC54" s="63">
        <f>IFERROR((invest_commune!$C25/invest_commune!$D25/12),0)</f>
        <v>33333.333333333336</v>
      </c>
      <c r="AD54" s="63">
        <f>IFERROR((invest_commune!$C25/invest_commune!$D25/12),0)</f>
        <v>33333.333333333336</v>
      </c>
      <c r="AE54" s="63">
        <f>IFERROR((invest_commune!$C25/invest_commune!$D25/12),0)</f>
        <v>33333.333333333336</v>
      </c>
      <c r="AF54" s="63">
        <f>IFERROR((invest_commune!$C25/invest_commune!$D25/12),0)</f>
        <v>33333.333333333336</v>
      </c>
      <c r="AG54" s="63">
        <f>IFERROR((invest_commune!$C25/invest_commune!$D25/12),0)</f>
        <v>33333.333333333336</v>
      </c>
      <c r="AH54" s="63">
        <f>IFERROR((invest_commune!$C25/invest_commune!$D25/12),0)</f>
        <v>33333.333333333336</v>
      </c>
      <c r="AI54" s="63">
        <f>IFERROR((invest_commune!$C25/invest_commune!$D25/12),0)</f>
        <v>33333.333333333336</v>
      </c>
      <c r="AJ54" s="63">
        <f>IFERROR((invest_commune!$C25/invest_commune!$D25/12),0)</f>
        <v>33333.333333333336</v>
      </c>
      <c r="AK54" s="63">
        <f>IFERROR((invest_commune!$C25/invest_commune!$D25/12),0)</f>
        <v>33333.333333333336</v>
      </c>
      <c r="AL54" s="63">
        <f>IFERROR((invest_commune!$C25/invest_commune!$D25/12),0)</f>
        <v>33333.333333333336</v>
      </c>
      <c r="AM54" s="63">
        <f>IFERROR((invest_commune!$C25/invest_commune!$D25/12),0)</f>
        <v>33333.333333333336</v>
      </c>
      <c r="AN54" s="63">
        <f>IFERROR((invest_commune!$C25/invest_commune!$D25/12),0)</f>
        <v>33333.333333333336</v>
      </c>
      <c r="AO54" s="104">
        <f>SUM(AC54:AN54)</f>
        <v>399999.99999999994</v>
      </c>
      <c r="AP54" s="63">
        <f>IFERROR((invest_commune!$C25/invest_commune!$D25/12),0)</f>
        <v>33333.333333333336</v>
      </c>
      <c r="AQ54" s="63">
        <f>IFERROR((invest_commune!$C25/invest_commune!$D25/12),0)</f>
        <v>33333.333333333336</v>
      </c>
      <c r="AR54" s="63">
        <f>IFERROR((invest_commune!$C25/invest_commune!$D25/12),0)</f>
        <v>33333.333333333336</v>
      </c>
      <c r="AS54" s="63">
        <f>IFERROR((invest_commune!$C25/invest_commune!$D25/12),0)</f>
        <v>33333.333333333336</v>
      </c>
      <c r="AT54" s="63">
        <f>IFERROR((invest_commune!$C25/invest_commune!$D25/12),0)</f>
        <v>33333.333333333336</v>
      </c>
      <c r="AU54" s="63">
        <f>IFERROR((invest_commune!$C25/invest_commune!$D25/12),0)</f>
        <v>33333.333333333336</v>
      </c>
      <c r="AV54" s="63">
        <f>IFERROR((invest_commune!$C25/invest_commune!$D25/12),0)</f>
        <v>33333.333333333336</v>
      </c>
      <c r="AW54" s="63">
        <f>IFERROR((invest_commune!$C25/invest_commune!$D25/12),0)</f>
        <v>33333.333333333336</v>
      </c>
      <c r="AX54" s="63">
        <f>IFERROR((invest_commune!$C25/invest_commune!$D25/12),0)</f>
        <v>33333.333333333336</v>
      </c>
      <c r="AY54" s="63">
        <f>IFERROR((invest_commune!$C25/invest_commune!$D25/12),0)</f>
        <v>33333.333333333336</v>
      </c>
      <c r="AZ54" s="63">
        <f>IFERROR((invest_commune!$C25/invest_commune!$D25/12),0)</f>
        <v>33333.333333333336</v>
      </c>
      <c r="BA54" s="63">
        <f>IFERROR((invest_commune!$C25/invest_commune!$D25/12),0)</f>
        <v>33333.333333333336</v>
      </c>
      <c r="BB54" s="104">
        <f>SUM(AP54:BA54)</f>
        <v>399999.99999999994</v>
      </c>
      <c r="BC54" s="63">
        <f>IFERROR((invest_commune!$C25/invest_commune!$D25/12),0)</f>
        <v>33333.333333333336</v>
      </c>
      <c r="BD54" s="63">
        <f>IFERROR((invest_commune!$C25/invest_commune!$D25/12),0)</f>
        <v>33333.333333333336</v>
      </c>
      <c r="BE54" s="63">
        <f>IFERROR((invest_commune!$C25/invest_commune!$D25/12),0)</f>
        <v>33333.333333333336</v>
      </c>
      <c r="BF54" s="63">
        <f>IFERROR((invest_commune!$C25/invest_commune!$D25/12),0)</f>
        <v>33333.333333333336</v>
      </c>
      <c r="BG54" s="63">
        <f>IFERROR((invest_commune!$C25/invest_commune!$D25/12),0)</f>
        <v>33333.333333333336</v>
      </c>
      <c r="BH54" s="63">
        <f>IFERROR((invest_commune!$C25/invest_commune!$D25/12),0)</f>
        <v>33333.333333333336</v>
      </c>
      <c r="BI54" s="63">
        <f>IFERROR((invest_commune!$C25/invest_commune!$D25/12),0)</f>
        <v>33333.333333333336</v>
      </c>
      <c r="BJ54" s="63">
        <f>IFERROR((invest_commune!$C25/invest_commune!$D25/12),0)</f>
        <v>33333.333333333336</v>
      </c>
      <c r="BK54" s="63">
        <f>IFERROR((invest_commune!$C25/invest_commune!$D25/12),0)</f>
        <v>33333.333333333336</v>
      </c>
      <c r="BL54" s="63">
        <f>IFERROR((invest_commune!$C25/invest_commune!$D25/12),0)</f>
        <v>33333.333333333336</v>
      </c>
      <c r="BM54" s="63">
        <f>IFERROR((invest_commune!$C25/invest_commune!$D25/12),0)</f>
        <v>33333.333333333336</v>
      </c>
      <c r="BN54" s="63">
        <f>IFERROR((invest_commune!$C25/invest_commune!$D25/12),0)</f>
        <v>33333.333333333336</v>
      </c>
      <c r="BO54" s="104">
        <f>SUM(BC54:BN54)</f>
        <v>399999.99999999994</v>
      </c>
    </row>
    <row r="55" spans="2:67" x14ac:dyDescent="0.25">
      <c r="B55" s="106" t="str">
        <f>invest_commune!B26</f>
        <v>compteurs d'eau à domicile</v>
      </c>
      <c r="C55" s="63">
        <f>IFERROR((invest_commune!$C26/invest_commune!$D26/12),0)</f>
        <v>208333.33333333334</v>
      </c>
      <c r="D55" s="63">
        <f>IFERROR((invest_commune!$C26/invest_commune!$D26/12),0)</f>
        <v>208333.33333333334</v>
      </c>
      <c r="E55" s="63">
        <f>IFERROR((invest_commune!$C26/invest_commune!$D26/12),0)</f>
        <v>208333.33333333334</v>
      </c>
      <c r="F55" s="63">
        <f>IFERROR((invest_commune!$C26/invest_commune!$D26/12),0)</f>
        <v>208333.33333333334</v>
      </c>
      <c r="G55" s="63">
        <f>IFERROR((invest_commune!$C26/invest_commune!$D26/12),0)</f>
        <v>208333.33333333334</v>
      </c>
      <c r="H55" s="63">
        <f>IFERROR((invest_commune!$C26/invest_commune!$D26/12),0)</f>
        <v>208333.33333333334</v>
      </c>
      <c r="I55" s="63">
        <f>IFERROR((invest_commune!$C26/invest_commune!$D26/12),0)</f>
        <v>208333.33333333334</v>
      </c>
      <c r="J55" s="63">
        <f>IFERROR((invest_commune!$C26/invest_commune!$D26/12),0)</f>
        <v>208333.33333333334</v>
      </c>
      <c r="K55" s="63">
        <f>IFERROR((invest_commune!$C26/invest_commune!$D26/12),0)</f>
        <v>208333.33333333334</v>
      </c>
      <c r="L55" s="63">
        <f>IFERROR((invest_commune!$C26/invest_commune!$D26/12),0)</f>
        <v>208333.33333333334</v>
      </c>
      <c r="M55" s="63">
        <f>IFERROR((invest_commune!$C26/invest_commune!$D26/12),0)</f>
        <v>208333.33333333334</v>
      </c>
      <c r="N55" s="63">
        <f>IFERROR((invest_commune!$C26/invest_commune!$D26/12),0)</f>
        <v>208333.33333333334</v>
      </c>
      <c r="O55" s="104">
        <f t="shared" ref="O55:O112" si="87">SUM(C55:N55)</f>
        <v>2500000</v>
      </c>
      <c r="P55" s="63">
        <f>IFERROR((invest_commune!$C26/invest_commune!$D26/12),0)</f>
        <v>208333.33333333334</v>
      </c>
      <c r="Q55" s="63">
        <f>IFERROR((invest_commune!$C26/invest_commune!$D26/12),0)</f>
        <v>208333.33333333334</v>
      </c>
      <c r="R55" s="63">
        <f>IFERROR((invest_commune!$C26/invest_commune!$D26/12),0)</f>
        <v>208333.33333333334</v>
      </c>
      <c r="S55" s="63">
        <f>IFERROR((invest_commune!$C26/invest_commune!$D26/12),0)</f>
        <v>208333.33333333334</v>
      </c>
      <c r="T55" s="63">
        <f>IFERROR((invest_commune!$C26/invest_commune!$D26/12),0)</f>
        <v>208333.33333333334</v>
      </c>
      <c r="U55" s="63">
        <f>IFERROR((invest_commune!$C26/invest_commune!$D26/12),0)</f>
        <v>208333.33333333334</v>
      </c>
      <c r="V55" s="63">
        <f>IFERROR((invest_commune!$C26/invest_commune!$D26/12),0)</f>
        <v>208333.33333333334</v>
      </c>
      <c r="W55" s="63">
        <f>IFERROR((invest_commune!$C26/invest_commune!$D26/12),0)</f>
        <v>208333.33333333334</v>
      </c>
      <c r="X55" s="63">
        <f>IFERROR((invest_commune!$C26/invest_commune!$D26/12),0)</f>
        <v>208333.33333333334</v>
      </c>
      <c r="Y55" s="63">
        <f>IFERROR((invest_commune!$C26/invest_commune!$D26/12),0)</f>
        <v>208333.33333333334</v>
      </c>
      <c r="Z55" s="63">
        <f>IFERROR((invest_commune!$C26/invest_commune!$D26/12),0)</f>
        <v>208333.33333333334</v>
      </c>
      <c r="AA55" s="63">
        <f>IFERROR((invest_commune!$C26/invest_commune!$D26/12),0)</f>
        <v>208333.33333333334</v>
      </c>
      <c r="AB55" s="104">
        <f t="shared" ref="AB55:AB112" si="88">SUM(P55:AA55)</f>
        <v>2500000</v>
      </c>
      <c r="AC55" s="63">
        <f>IFERROR((invest_commune!$C26/invest_commune!$D26/12),0)</f>
        <v>208333.33333333334</v>
      </c>
      <c r="AD55" s="63">
        <f>IFERROR((invest_commune!$C26/invest_commune!$D26/12),0)</f>
        <v>208333.33333333334</v>
      </c>
      <c r="AE55" s="63">
        <f>IFERROR((invest_commune!$C26/invest_commune!$D26/12),0)</f>
        <v>208333.33333333334</v>
      </c>
      <c r="AF55" s="63">
        <f>IFERROR((invest_commune!$C26/invest_commune!$D26/12),0)</f>
        <v>208333.33333333334</v>
      </c>
      <c r="AG55" s="63">
        <f>IFERROR((invest_commune!$C26/invest_commune!$D26/12),0)</f>
        <v>208333.33333333334</v>
      </c>
      <c r="AH55" s="63">
        <f>IFERROR((invest_commune!$C26/invest_commune!$D26/12),0)</f>
        <v>208333.33333333334</v>
      </c>
      <c r="AI55" s="63">
        <f>IFERROR((invest_commune!$C26/invest_commune!$D26/12),0)</f>
        <v>208333.33333333334</v>
      </c>
      <c r="AJ55" s="63">
        <f>IFERROR((invest_commune!$C26/invest_commune!$D26/12),0)</f>
        <v>208333.33333333334</v>
      </c>
      <c r="AK55" s="63">
        <f>IFERROR((invest_commune!$C26/invest_commune!$D26/12),0)</f>
        <v>208333.33333333334</v>
      </c>
      <c r="AL55" s="63">
        <f>IFERROR((invest_commune!$C26/invest_commune!$D26/12),0)</f>
        <v>208333.33333333334</v>
      </c>
      <c r="AM55" s="63">
        <f>IFERROR((invest_commune!$C26/invest_commune!$D26/12),0)</f>
        <v>208333.33333333334</v>
      </c>
      <c r="AN55" s="63">
        <f>IFERROR((invest_commune!$C26/invest_commune!$D26/12),0)</f>
        <v>208333.33333333334</v>
      </c>
      <c r="AO55" s="104">
        <f t="shared" ref="AO55:AO112" si="89">SUM(AC55:AN55)</f>
        <v>2500000</v>
      </c>
      <c r="AP55" s="63">
        <f>IFERROR((invest_commune!$C26/invest_commune!$D26/12),0)</f>
        <v>208333.33333333334</v>
      </c>
      <c r="AQ55" s="63">
        <f>IFERROR((invest_commune!$C26/invest_commune!$D26/12),0)</f>
        <v>208333.33333333334</v>
      </c>
      <c r="AR55" s="63">
        <f>IFERROR((invest_commune!$C26/invest_commune!$D26/12),0)</f>
        <v>208333.33333333334</v>
      </c>
      <c r="AS55" s="63">
        <f>IFERROR((invest_commune!$C26/invest_commune!$D26/12),0)</f>
        <v>208333.33333333334</v>
      </c>
      <c r="AT55" s="63">
        <f>IFERROR((invest_commune!$C26/invest_commune!$D26/12),0)</f>
        <v>208333.33333333334</v>
      </c>
      <c r="AU55" s="63">
        <f>IFERROR((invest_commune!$C26/invest_commune!$D26/12),0)</f>
        <v>208333.33333333334</v>
      </c>
      <c r="AV55" s="63">
        <f>IFERROR((invest_commune!$C26/invest_commune!$D26/12),0)</f>
        <v>208333.33333333334</v>
      </c>
      <c r="AW55" s="63">
        <f>IFERROR((invest_commune!$C26/invest_commune!$D26/12),0)</f>
        <v>208333.33333333334</v>
      </c>
      <c r="AX55" s="63">
        <f>IFERROR((invest_commune!$C26/invest_commune!$D26/12),0)</f>
        <v>208333.33333333334</v>
      </c>
      <c r="AY55" s="63">
        <f>IFERROR((invest_commune!$C26/invest_commune!$D26/12),0)</f>
        <v>208333.33333333334</v>
      </c>
      <c r="AZ55" s="63">
        <f>IFERROR((invest_commune!$C26/invest_commune!$D26/12),0)</f>
        <v>208333.33333333334</v>
      </c>
      <c r="BA55" s="63">
        <f>IFERROR((invest_commune!$C26/invest_commune!$D26/12),0)</f>
        <v>208333.33333333334</v>
      </c>
      <c r="BB55" s="104">
        <f t="shared" ref="BB55:BB112" si="90">SUM(AP55:BA55)</f>
        <v>2500000</v>
      </c>
      <c r="BC55" s="63">
        <f>IFERROR((invest_commune!$C26/invest_commune!$D26/12),0)</f>
        <v>208333.33333333334</v>
      </c>
      <c r="BD55" s="63">
        <f>IFERROR((invest_commune!$C26/invest_commune!$D26/12),0)</f>
        <v>208333.33333333334</v>
      </c>
      <c r="BE55" s="63">
        <f>IFERROR((invest_commune!$C26/invest_commune!$D26/12),0)</f>
        <v>208333.33333333334</v>
      </c>
      <c r="BF55" s="63">
        <f>IFERROR((invest_commune!$C26/invest_commune!$D26/12),0)</f>
        <v>208333.33333333334</v>
      </c>
      <c r="BG55" s="63">
        <f>IFERROR((invest_commune!$C26/invest_commune!$D26/12),0)</f>
        <v>208333.33333333334</v>
      </c>
      <c r="BH55" s="63">
        <f>IFERROR((invest_commune!$C26/invest_commune!$D26/12),0)</f>
        <v>208333.33333333334</v>
      </c>
      <c r="BI55" s="63">
        <f>IFERROR((invest_commune!$C26/invest_commune!$D26/12),0)</f>
        <v>208333.33333333334</v>
      </c>
      <c r="BJ55" s="63">
        <f>IFERROR((invest_commune!$C26/invest_commune!$D26/12),0)</f>
        <v>208333.33333333334</v>
      </c>
      <c r="BK55" s="63">
        <f>IFERROR((invest_commune!$C26/invest_commune!$D26/12),0)</f>
        <v>208333.33333333334</v>
      </c>
      <c r="BL55" s="63">
        <f>IFERROR((invest_commune!$C26/invest_commune!$D26/12),0)</f>
        <v>208333.33333333334</v>
      </c>
      <c r="BM55" s="63">
        <f>IFERROR((invest_commune!$C26/invest_commune!$D26/12),0)</f>
        <v>208333.33333333334</v>
      </c>
      <c r="BN55" s="63">
        <f>IFERROR((invest_commune!$C26/invest_commune!$D26/12),0)</f>
        <v>208333.33333333334</v>
      </c>
      <c r="BO55" s="104">
        <f t="shared" ref="BO55:BO112" si="91">SUM(BC55:BN55)</f>
        <v>2500000</v>
      </c>
    </row>
    <row r="56" spans="2:67" x14ac:dyDescent="0.25">
      <c r="B56" s="106">
        <f>invest_commune!B27</f>
        <v>0</v>
      </c>
      <c r="C56" s="63">
        <f>IFERROR((invest_commune!$C27/invest_commune!$D27/12),0)</f>
        <v>0</v>
      </c>
      <c r="D56" s="63">
        <f>IFERROR((invest_commune!$C27/invest_commune!$D27/12),0)</f>
        <v>0</v>
      </c>
      <c r="E56" s="63">
        <f>IFERROR((invest_commune!$C27/invest_commune!$D27/12),0)</f>
        <v>0</v>
      </c>
      <c r="F56" s="63">
        <f>IFERROR((invest_commune!$C27/invest_commune!$D27/12),0)</f>
        <v>0</v>
      </c>
      <c r="G56" s="63">
        <f>IFERROR((invest_commune!$C27/invest_commune!$D27/12),0)</f>
        <v>0</v>
      </c>
      <c r="H56" s="63">
        <f>IFERROR((invest_commune!$C27/invest_commune!$D27/12),0)</f>
        <v>0</v>
      </c>
      <c r="I56" s="63">
        <f>IFERROR((invest_commune!$C27/invest_commune!$D27/12),0)</f>
        <v>0</v>
      </c>
      <c r="J56" s="63">
        <f>IFERROR((invest_commune!$C27/invest_commune!$D27/12),0)</f>
        <v>0</v>
      </c>
      <c r="K56" s="63">
        <f>IFERROR((invest_commune!$C27/invest_commune!$D27/12),0)</f>
        <v>0</v>
      </c>
      <c r="L56" s="63">
        <f>IFERROR((invest_commune!$C27/invest_commune!$D27/12),0)</f>
        <v>0</v>
      </c>
      <c r="M56" s="63">
        <f>IFERROR((invest_commune!$C27/invest_commune!$D27/12),0)</f>
        <v>0</v>
      </c>
      <c r="N56" s="63">
        <f>IFERROR((invest_commune!$C27/invest_commune!$D27/12),0)</f>
        <v>0</v>
      </c>
      <c r="O56" s="104">
        <f t="shared" si="87"/>
        <v>0</v>
      </c>
      <c r="P56" s="63">
        <f>IFERROR((invest_commune!$C27/invest_commune!$D27/12),0)</f>
        <v>0</v>
      </c>
      <c r="Q56" s="63">
        <f>IFERROR((invest_commune!$C27/invest_commune!$D27/12),0)</f>
        <v>0</v>
      </c>
      <c r="R56" s="63">
        <f>IFERROR((invest_commune!$C27/invest_commune!$D27/12),0)</f>
        <v>0</v>
      </c>
      <c r="S56" s="63">
        <f>IFERROR((invest_commune!$C27/invest_commune!$D27/12),0)</f>
        <v>0</v>
      </c>
      <c r="T56" s="63">
        <f>IFERROR((invest_commune!$C27/invest_commune!$D27/12),0)</f>
        <v>0</v>
      </c>
      <c r="U56" s="63">
        <f>IFERROR((invest_commune!$C27/invest_commune!$D27/12),0)</f>
        <v>0</v>
      </c>
      <c r="V56" s="63">
        <f>IFERROR((invest_commune!$C27/invest_commune!$D27/12),0)</f>
        <v>0</v>
      </c>
      <c r="W56" s="63">
        <f>IFERROR((invest_commune!$C27/invest_commune!$D27/12),0)</f>
        <v>0</v>
      </c>
      <c r="X56" s="63">
        <f>IFERROR((invest_commune!$C27/invest_commune!$D27/12),0)</f>
        <v>0</v>
      </c>
      <c r="Y56" s="63">
        <f>IFERROR((invest_commune!$C27/invest_commune!$D27/12),0)</f>
        <v>0</v>
      </c>
      <c r="Z56" s="63">
        <f>IFERROR((invest_commune!$C27/invest_commune!$D27/12),0)</f>
        <v>0</v>
      </c>
      <c r="AA56" s="63">
        <f>IFERROR((invest_commune!$C27/invest_commune!$D27/12),0)</f>
        <v>0</v>
      </c>
      <c r="AB56" s="104">
        <f t="shared" si="88"/>
        <v>0</v>
      </c>
      <c r="AC56" s="63">
        <f>IFERROR((invest_commune!$C27/invest_commune!$D27/12),0)</f>
        <v>0</v>
      </c>
      <c r="AD56" s="63">
        <f>IFERROR((invest_commune!$C27/invest_commune!$D27/12),0)</f>
        <v>0</v>
      </c>
      <c r="AE56" s="63">
        <f>IFERROR((invest_commune!$C27/invest_commune!$D27/12),0)</f>
        <v>0</v>
      </c>
      <c r="AF56" s="63">
        <f>IFERROR((invest_commune!$C27/invest_commune!$D27/12),0)</f>
        <v>0</v>
      </c>
      <c r="AG56" s="63">
        <f>IFERROR((invest_commune!$C27/invest_commune!$D27/12),0)</f>
        <v>0</v>
      </c>
      <c r="AH56" s="63">
        <f>IFERROR((invest_commune!$C27/invest_commune!$D27/12),0)</f>
        <v>0</v>
      </c>
      <c r="AI56" s="63">
        <f>IFERROR((invest_commune!$C27/invest_commune!$D27/12),0)</f>
        <v>0</v>
      </c>
      <c r="AJ56" s="63">
        <f>IFERROR((invest_commune!$C27/invest_commune!$D27/12),0)</f>
        <v>0</v>
      </c>
      <c r="AK56" s="63">
        <f>IFERROR((invest_commune!$C27/invest_commune!$D27/12),0)</f>
        <v>0</v>
      </c>
      <c r="AL56" s="63">
        <f>IFERROR((invest_commune!$C27/invest_commune!$D27/12),0)</f>
        <v>0</v>
      </c>
      <c r="AM56" s="63">
        <f>IFERROR((invest_commune!$C27/invest_commune!$D27/12),0)</f>
        <v>0</v>
      </c>
      <c r="AN56" s="63">
        <f>IFERROR((invest_commune!$C27/invest_commune!$D27/12),0)</f>
        <v>0</v>
      </c>
      <c r="AO56" s="104">
        <f t="shared" si="89"/>
        <v>0</v>
      </c>
      <c r="AP56" s="63">
        <f>IFERROR((invest_commune!$C27/invest_commune!$D27/12),0)</f>
        <v>0</v>
      </c>
      <c r="AQ56" s="63">
        <f>IFERROR((invest_commune!$C27/invest_commune!$D27/12),0)</f>
        <v>0</v>
      </c>
      <c r="AR56" s="63">
        <f>IFERROR((invest_commune!$C27/invest_commune!$D27/12),0)</f>
        <v>0</v>
      </c>
      <c r="AS56" s="63">
        <f>IFERROR((invest_commune!$C27/invest_commune!$D27/12),0)</f>
        <v>0</v>
      </c>
      <c r="AT56" s="63">
        <f>IFERROR((invest_commune!$C27/invest_commune!$D27/12),0)</f>
        <v>0</v>
      </c>
      <c r="AU56" s="63">
        <f>IFERROR((invest_commune!$C27/invest_commune!$D27/12),0)</f>
        <v>0</v>
      </c>
      <c r="AV56" s="63">
        <f>IFERROR((invest_commune!$C27/invest_commune!$D27/12),0)</f>
        <v>0</v>
      </c>
      <c r="AW56" s="63">
        <f>IFERROR((invest_commune!$C27/invest_commune!$D27/12),0)</f>
        <v>0</v>
      </c>
      <c r="AX56" s="63">
        <f>IFERROR((invest_commune!$C27/invest_commune!$D27/12),0)</f>
        <v>0</v>
      </c>
      <c r="AY56" s="63">
        <f>IFERROR((invest_commune!$C27/invest_commune!$D27/12),0)</f>
        <v>0</v>
      </c>
      <c r="AZ56" s="63">
        <f>IFERROR((invest_commune!$C27/invest_commune!$D27/12),0)</f>
        <v>0</v>
      </c>
      <c r="BA56" s="63">
        <f>IFERROR((invest_commune!$C27/invest_commune!$D27/12),0)</f>
        <v>0</v>
      </c>
      <c r="BB56" s="104">
        <f t="shared" si="90"/>
        <v>0</v>
      </c>
      <c r="BC56" s="63">
        <f>IFERROR((invest_commune!$C27/invest_commune!$D27/12),0)</f>
        <v>0</v>
      </c>
      <c r="BD56" s="63">
        <f>IFERROR((invest_commune!$C27/invest_commune!$D27/12),0)</f>
        <v>0</v>
      </c>
      <c r="BE56" s="63">
        <f>IFERROR((invest_commune!$C27/invest_commune!$D27/12),0)</f>
        <v>0</v>
      </c>
      <c r="BF56" s="63">
        <f>IFERROR((invest_commune!$C27/invest_commune!$D27/12),0)</f>
        <v>0</v>
      </c>
      <c r="BG56" s="63">
        <f>IFERROR((invest_commune!$C27/invest_commune!$D27/12),0)</f>
        <v>0</v>
      </c>
      <c r="BH56" s="63">
        <f>IFERROR((invest_commune!$C27/invest_commune!$D27/12),0)</f>
        <v>0</v>
      </c>
      <c r="BI56" s="63">
        <f>IFERROR((invest_commune!$C27/invest_commune!$D27/12),0)</f>
        <v>0</v>
      </c>
      <c r="BJ56" s="63">
        <f>IFERROR((invest_commune!$C27/invest_commune!$D27/12),0)</f>
        <v>0</v>
      </c>
      <c r="BK56" s="63">
        <f>IFERROR((invest_commune!$C27/invest_commune!$D27/12),0)</f>
        <v>0</v>
      </c>
      <c r="BL56" s="63">
        <f>IFERROR((invest_commune!$C27/invest_commune!$D27/12),0)</f>
        <v>0</v>
      </c>
      <c r="BM56" s="63">
        <f>IFERROR((invest_commune!$C27/invest_commune!$D27/12),0)</f>
        <v>0</v>
      </c>
      <c r="BN56" s="63">
        <f>IFERROR((invest_commune!$C27/invest_commune!$D27/12),0)</f>
        <v>0</v>
      </c>
      <c r="BO56" s="104">
        <f t="shared" si="91"/>
        <v>0</v>
      </c>
    </row>
    <row r="57" spans="2:67" x14ac:dyDescent="0.25">
      <c r="B57" s="106">
        <f>invest_commune!B28</f>
        <v>0</v>
      </c>
      <c r="C57" s="63">
        <f>IFERROR((invest_commune!$C28/invest_commune!$D28/12),0)</f>
        <v>0</v>
      </c>
      <c r="D57" s="63">
        <f>IFERROR((invest_commune!$C28/invest_commune!$D28/12),0)</f>
        <v>0</v>
      </c>
      <c r="E57" s="63">
        <f>IFERROR((invest_commune!$C28/invest_commune!$D28/12),0)</f>
        <v>0</v>
      </c>
      <c r="F57" s="63">
        <f>IFERROR((invest_commune!$C28/invest_commune!$D28/12),0)</f>
        <v>0</v>
      </c>
      <c r="G57" s="63">
        <f>IFERROR((invest_commune!$C28/invest_commune!$D28/12),0)</f>
        <v>0</v>
      </c>
      <c r="H57" s="63">
        <f>IFERROR((invest_commune!$C28/invest_commune!$D28/12),0)</f>
        <v>0</v>
      </c>
      <c r="I57" s="63">
        <f>IFERROR((invest_commune!$C28/invest_commune!$D28/12),0)</f>
        <v>0</v>
      </c>
      <c r="J57" s="63">
        <f>IFERROR((invest_commune!$C28/invest_commune!$D28/12),0)</f>
        <v>0</v>
      </c>
      <c r="K57" s="63">
        <f>IFERROR((invest_commune!$C28/invest_commune!$D28/12),0)</f>
        <v>0</v>
      </c>
      <c r="L57" s="63">
        <f>IFERROR((invest_commune!$C28/invest_commune!$D28/12),0)</f>
        <v>0</v>
      </c>
      <c r="M57" s="63">
        <f>IFERROR((invest_commune!$C28/invest_commune!$D28/12),0)</f>
        <v>0</v>
      </c>
      <c r="N57" s="63">
        <f>IFERROR((invest_commune!$C28/invest_commune!$D28/12),0)</f>
        <v>0</v>
      </c>
      <c r="O57" s="104">
        <f t="shared" si="87"/>
        <v>0</v>
      </c>
      <c r="P57" s="63">
        <f>IFERROR((invest_commune!$C28/invest_commune!$D28/12),0)</f>
        <v>0</v>
      </c>
      <c r="Q57" s="63">
        <f>IFERROR((invest_commune!$C28/invest_commune!$D28/12),0)</f>
        <v>0</v>
      </c>
      <c r="R57" s="63">
        <f>IFERROR((invest_commune!$C28/invest_commune!$D28/12),0)</f>
        <v>0</v>
      </c>
      <c r="S57" s="63">
        <f>IFERROR((invest_commune!$C28/invest_commune!$D28/12),0)</f>
        <v>0</v>
      </c>
      <c r="T57" s="63">
        <f>IFERROR((invest_commune!$C28/invest_commune!$D28/12),0)</f>
        <v>0</v>
      </c>
      <c r="U57" s="63">
        <f>IFERROR((invest_commune!$C28/invest_commune!$D28/12),0)</f>
        <v>0</v>
      </c>
      <c r="V57" s="63">
        <f>IFERROR((invest_commune!$C28/invest_commune!$D28/12),0)</f>
        <v>0</v>
      </c>
      <c r="W57" s="63">
        <f>IFERROR((invest_commune!$C28/invest_commune!$D28/12),0)</f>
        <v>0</v>
      </c>
      <c r="X57" s="63">
        <f>IFERROR((invest_commune!$C28/invest_commune!$D28/12),0)</f>
        <v>0</v>
      </c>
      <c r="Y57" s="63">
        <f>IFERROR((invest_commune!$C28/invest_commune!$D28/12),0)</f>
        <v>0</v>
      </c>
      <c r="Z57" s="63">
        <f>IFERROR((invest_commune!$C28/invest_commune!$D28/12),0)</f>
        <v>0</v>
      </c>
      <c r="AA57" s="63">
        <f>IFERROR((invest_commune!$C28/invest_commune!$D28/12),0)</f>
        <v>0</v>
      </c>
      <c r="AB57" s="104">
        <f t="shared" si="88"/>
        <v>0</v>
      </c>
      <c r="AC57" s="63">
        <f>IFERROR((invest_commune!$C28/invest_commune!$D28/12),0)</f>
        <v>0</v>
      </c>
      <c r="AD57" s="63">
        <f>IFERROR((invest_commune!$C28/invest_commune!$D28/12),0)</f>
        <v>0</v>
      </c>
      <c r="AE57" s="63">
        <f>IFERROR((invest_commune!$C28/invest_commune!$D28/12),0)</f>
        <v>0</v>
      </c>
      <c r="AF57" s="63">
        <f>IFERROR((invest_commune!$C28/invest_commune!$D28/12),0)</f>
        <v>0</v>
      </c>
      <c r="AG57" s="63">
        <f>IFERROR((invest_commune!$C28/invest_commune!$D28/12),0)</f>
        <v>0</v>
      </c>
      <c r="AH57" s="63">
        <f>IFERROR((invest_commune!$C28/invest_commune!$D28/12),0)</f>
        <v>0</v>
      </c>
      <c r="AI57" s="63">
        <f>IFERROR((invest_commune!$C28/invest_commune!$D28/12),0)</f>
        <v>0</v>
      </c>
      <c r="AJ57" s="63">
        <f>IFERROR((invest_commune!$C28/invest_commune!$D28/12),0)</f>
        <v>0</v>
      </c>
      <c r="AK57" s="63">
        <f>IFERROR((invest_commune!$C28/invest_commune!$D28/12),0)</f>
        <v>0</v>
      </c>
      <c r="AL57" s="63">
        <f>IFERROR((invest_commune!$C28/invest_commune!$D28/12),0)</f>
        <v>0</v>
      </c>
      <c r="AM57" s="63">
        <f>IFERROR((invest_commune!$C28/invest_commune!$D28/12),0)</f>
        <v>0</v>
      </c>
      <c r="AN57" s="63">
        <f>IFERROR((invest_commune!$C28/invest_commune!$D28/12),0)</f>
        <v>0</v>
      </c>
      <c r="AO57" s="104">
        <f t="shared" si="89"/>
        <v>0</v>
      </c>
      <c r="AP57" s="63">
        <f>IFERROR((invest_commune!$C28/invest_commune!$D28/12),0)</f>
        <v>0</v>
      </c>
      <c r="AQ57" s="63">
        <f>IFERROR((invest_commune!$C28/invest_commune!$D28/12),0)</f>
        <v>0</v>
      </c>
      <c r="AR57" s="63">
        <f>IFERROR((invest_commune!$C28/invest_commune!$D28/12),0)</f>
        <v>0</v>
      </c>
      <c r="AS57" s="63">
        <f>IFERROR((invest_commune!$C28/invest_commune!$D28/12),0)</f>
        <v>0</v>
      </c>
      <c r="AT57" s="63">
        <f>IFERROR((invest_commune!$C28/invest_commune!$D28/12),0)</f>
        <v>0</v>
      </c>
      <c r="AU57" s="63">
        <f>IFERROR((invest_commune!$C28/invest_commune!$D28/12),0)</f>
        <v>0</v>
      </c>
      <c r="AV57" s="63">
        <f>IFERROR((invest_commune!$C28/invest_commune!$D28/12),0)</f>
        <v>0</v>
      </c>
      <c r="AW57" s="63">
        <f>IFERROR((invest_commune!$C28/invest_commune!$D28/12),0)</f>
        <v>0</v>
      </c>
      <c r="AX57" s="63">
        <f>IFERROR((invest_commune!$C28/invest_commune!$D28/12),0)</f>
        <v>0</v>
      </c>
      <c r="AY57" s="63">
        <f>IFERROR((invest_commune!$C28/invest_commune!$D28/12),0)</f>
        <v>0</v>
      </c>
      <c r="AZ57" s="63">
        <f>IFERROR((invest_commune!$C28/invest_commune!$D28/12),0)</f>
        <v>0</v>
      </c>
      <c r="BA57" s="63">
        <f>IFERROR((invest_commune!$C28/invest_commune!$D28/12),0)</f>
        <v>0</v>
      </c>
      <c r="BB57" s="104">
        <f t="shared" si="90"/>
        <v>0</v>
      </c>
      <c r="BC57" s="63">
        <f>IFERROR((invest_commune!$C28/invest_commune!$D28/12),0)</f>
        <v>0</v>
      </c>
      <c r="BD57" s="63">
        <f>IFERROR((invest_commune!$C28/invest_commune!$D28/12),0)</f>
        <v>0</v>
      </c>
      <c r="BE57" s="63">
        <f>IFERROR((invest_commune!$C28/invest_commune!$D28/12),0)</f>
        <v>0</v>
      </c>
      <c r="BF57" s="63">
        <f>IFERROR((invest_commune!$C28/invest_commune!$D28/12),0)</f>
        <v>0</v>
      </c>
      <c r="BG57" s="63">
        <f>IFERROR((invest_commune!$C28/invest_commune!$D28/12),0)</f>
        <v>0</v>
      </c>
      <c r="BH57" s="63">
        <f>IFERROR((invest_commune!$C28/invest_commune!$D28/12),0)</f>
        <v>0</v>
      </c>
      <c r="BI57" s="63">
        <f>IFERROR((invest_commune!$C28/invest_commune!$D28/12),0)</f>
        <v>0</v>
      </c>
      <c r="BJ57" s="63">
        <f>IFERROR((invest_commune!$C28/invest_commune!$D28/12),0)</f>
        <v>0</v>
      </c>
      <c r="BK57" s="63">
        <f>IFERROR((invest_commune!$C28/invest_commune!$D28/12),0)</f>
        <v>0</v>
      </c>
      <c r="BL57" s="63">
        <f>IFERROR((invest_commune!$C28/invest_commune!$D28/12),0)</f>
        <v>0</v>
      </c>
      <c r="BM57" s="63">
        <f>IFERROR((invest_commune!$C28/invest_commune!$D28/12),0)</f>
        <v>0</v>
      </c>
      <c r="BN57" s="63">
        <f>IFERROR((invest_commune!$C28/invest_commune!$D28/12),0)</f>
        <v>0</v>
      </c>
      <c r="BO57" s="104">
        <f t="shared" si="91"/>
        <v>0</v>
      </c>
    </row>
    <row r="58" spans="2:67" x14ac:dyDescent="0.25">
      <c r="B58" s="106">
        <f>invest_commune!B29</f>
        <v>0</v>
      </c>
      <c r="C58" s="63">
        <f>IFERROR((invest_commune!$C29/invest_commune!$D29/12),0)</f>
        <v>0</v>
      </c>
      <c r="D58" s="63">
        <f>IFERROR((invest_commune!$C29/invest_commune!$D29/12),0)</f>
        <v>0</v>
      </c>
      <c r="E58" s="63">
        <f>IFERROR((invest_commune!$C29/invest_commune!$D29/12),0)</f>
        <v>0</v>
      </c>
      <c r="F58" s="63">
        <f>IFERROR((invest_commune!$C29/invest_commune!$D29/12),0)</f>
        <v>0</v>
      </c>
      <c r="G58" s="63">
        <f>IFERROR((invest_commune!$C29/invest_commune!$D29/12),0)</f>
        <v>0</v>
      </c>
      <c r="H58" s="63">
        <f>IFERROR((invest_commune!$C29/invest_commune!$D29/12),0)</f>
        <v>0</v>
      </c>
      <c r="I58" s="63">
        <f>IFERROR((invest_commune!$C29/invest_commune!$D29/12),0)</f>
        <v>0</v>
      </c>
      <c r="J58" s="63">
        <f>IFERROR((invest_commune!$C29/invest_commune!$D29/12),0)</f>
        <v>0</v>
      </c>
      <c r="K58" s="63">
        <f>IFERROR((invest_commune!$C29/invest_commune!$D29/12),0)</f>
        <v>0</v>
      </c>
      <c r="L58" s="63">
        <f>IFERROR((invest_commune!$C29/invest_commune!$D29/12),0)</f>
        <v>0</v>
      </c>
      <c r="M58" s="63">
        <f>IFERROR((invest_commune!$C29/invest_commune!$D29/12),0)</f>
        <v>0</v>
      </c>
      <c r="N58" s="63">
        <f>IFERROR((invest_commune!$C29/invest_commune!$D29/12),0)</f>
        <v>0</v>
      </c>
      <c r="O58" s="104">
        <f t="shared" si="87"/>
        <v>0</v>
      </c>
      <c r="P58" s="63">
        <f>IFERROR((invest_commune!$C29/invest_commune!$D29/12),0)</f>
        <v>0</v>
      </c>
      <c r="Q58" s="63">
        <f>IFERROR((invest_commune!$C29/invest_commune!$D29/12),0)</f>
        <v>0</v>
      </c>
      <c r="R58" s="63">
        <f>IFERROR((invest_commune!$C29/invest_commune!$D29/12),0)</f>
        <v>0</v>
      </c>
      <c r="S58" s="63">
        <f>IFERROR((invest_commune!$C29/invest_commune!$D29/12),0)</f>
        <v>0</v>
      </c>
      <c r="T58" s="63">
        <f>IFERROR((invest_commune!$C29/invest_commune!$D29/12),0)</f>
        <v>0</v>
      </c>
      <c r="U58" s="63">
        <f>IFERROR((invest_commune!$C29/invest_commune!$D29/12),0)</f>
        <v>0</v>
      </c>
      <c r="V58" s="63">
        <f>IFERROR((invest_commune!$C29/invest_commune!$D29/12),0)</f>
        <v>0</v>
      </c>
      <c r="W58" s="63">
        <f>IFERROR((invest_commune!$C29/invest_commune!$D29/12),0)</f>
        <v>0</v>
      </c>
      <c r="X58" s="63">
        <f>IFERROR((invest_commune!$C29/invest_commune!$D29/12),0)</f>
        <v>0</v>
      </c>
      <c r="Y58" s="63">
        <f>IFERROR((invest_commune!$C29/invest_commune!$D29/12),0)</f>
        <v>0</v>
      </c>
      <c r="Z58" s="63">
        <f>IFERROR((invest_commune!$C29/invest_commune!$D29/12),0)</f>
        <v>0</v>
      </c>
      <c r="AA58" s="63">
        <f>IFERROR((invest_commune!$C29/invest_commune!$D29/12),0)</f>
        <v>0</v>
      </c>
      <c r="AB58" s="104">
        <f t="shared" si="88"/>
        <v>0</v>
      </c>
      <c r="AC58" s="63">
        <f>IFERROR((invest_commune!$C29/invest_commune!$D29/12),0)</f>
        <v>0</v>
      </c>
      <c r="AD58" s="63">
        <f>IFERROR((invest_commune!$C29/invest_commune!$D29/12),0)</f>
        <v>0</v>
      </c>
      <c r="AE58" s="63">
        <f>IFERROR((invest_commune!$C29/invest_commune!$D29/12),0)</f>
        <v>0</v>
      </c>
      <c r="AF58" s="63">
        <f>IFERROR((invest_commune!$C29/invest_commune!$D29/12),0)</f>
        <v>0</v>
      </c>
      <c r="AG58" s="63">
        <f>IFERROR((invest_commune!$C29/invest_commune!$D29/12),0)</f>
        <v>0</v>
      </c>
      <c r="AH58" s="63">
        <f>IFERROR((invest_commune!$C29/invest_commune!$D29/12),0)</f>
        <v>0</v>
      </c>
      <c r="AI58" s="63">
        <f>IFERROR((invest_commune!$C29/invest_commune!$D29/12),0)</f>
        <v>0</v>
      </c>
      <c r="AJ58" s="63">
        <f>IFERROR((invest_commune!$C29/invest_commune!$D29/12),0)</f>
        <v>0</v>
      </c>
      <c r="AK58" s="63">
        <f>IFERROR((invest_commune!$C29/invest_commune!$D29/12),0)</f>
        <v>0</v>
      </c>
      <c r="AL58" s="63">
        <f>IFERROR((invest_commune!$C29/invest_commune!$D29/12),0)</f>
        <v>0</v>
      </c>
      <c r="AM58" s="63">
        <f>IFERROR((invest_commune!$C29/invest_commune!$D29/12),0)</f>
        <v>0</v>
      </c>
      <c r="AN58" s="63">
        <f>IFERROR((invest_commune!$C29/invest_commune!$D29/12),0)</f>
        <v>0</v>
      </c>
      <c r="AO58" s="104">
        <f t="shared" si="89"/>
        <v>0</v>
      </c>
      <c r="AP58" s="63">
        <f>IFERROR((invest_commune!$C29/invest_commune!$D29/12),0)</f>
        <v>0</v>
      </c>
      <c r="AQ58" s="63">
        <f>IFERROR((invest_commune!$C29/invest_commune!$D29/12),0)</f>
        <v>0</v>
      </c>
      <c r="AR58" s="63">
        <f>IFERROR((invest_commune!$C29/invest_commune!$D29/12),0)</f>
        <v>0</v>
      </c>
      <c r="AS58" s="63">
        <f>IFERROR((invest_commune!$C29/invest_commune!$D29/12),0)</f>
        <v>0</v>
      </c>
      <c r="AT58" s="63">
        <f>IFERROR((invest_commune!$C29/invest_commune!$D29/12),0)</f>
        <v>0</v>
      </c>
      <c r="AU58" s="63">
        <f>IFERROR((invest_commune!$C29/invest_commune!$D29/12),0)</f>
        <v>0</v>
      </c>
      <c r="AV58" s="63">
        <f>IFERROR((invest_commune!$C29/invest_commune!$D29/12),0)</f>
        <v>0</v>
      </c>
      <c r="AW58" s="63">
        <f>IFERROR((invest_commune!$C29/invest_commune!$D29/12),0)</f>
        <v>0</v>
      </c>
      <c r="AX58" s="63">
        <f>IFERROR((invest_commune!$C29/invest_commune!$D29/12),0)</f>
        <v>0</v>
      </c>
      <c r="AY58" s="63">
        <f>IFERROR((invest_commune!$C29/invest_commune!$D29/12),0)</f>
        <v>0</v>
      </c>
      <c r="AZ58" s="63">
        <f>IFERROR((invest_commune!$C29/invest_commune!$D29/12),0)</f>
        <v>0</v>
      </c>
      <c r="BA58" s="63">
        <f>IFERROR((invest_commune!$C29/invest_commune!$D29/12),0)</f>
        <v>0</v>
      </c>
      <c r="BB58" s="104">
        <f t="shared" si="90"/>
        <v>0</v>
      </c>
      <c r="BC58" s="63">
        <f>IFERROR((invest_commune!$C29/invest_commune!$D29/12),0)</f>
        <v>0</v>
      </c>
      <c r="BD58" s="63">
        <f>IFERROR((invest_commune!$C29/invest_commune!$D29/12),0)</f>
        <v>0</v>
      </c>
      <c r="BE58" s="63">
        <f>IFERROR((invest_commune!$C29/invest_commune!$D29/12),0)</f>
        <v>0</v>
      </c>
      <c r="BF58" s="63">
        <f>IFERROR((invest_commune!$C29/invest_commune!$D29/12),0)</f>
        <v>0</v>
      </c>
      <c r="BG58" s="63">
        <f>IFERROR((invest_commune!$C29/invest_commune!$D29/12),0)</f>
        <v>0</v>
      </c>
      <c r="BH58" s="63">
        <f>IFERROR((invest_commune!$C29/invest_commune!$D29/12),0)</f>
        <v>0</v>
      </c>
      <c r="BI58" s="63">
        <f>IFERROR((invest_commune!$C29/invest_commune!$D29/12),0)</f>
        <v>0</v>
      </c>
      <c r="BJ58" s="63">
        <f>IFERROR((invest_commune!$C29/invest_commune!$D29/12),0)</f>
        <v>0</v>
      </c>
      <c r="BK58" s="63">
        <f>IFERROR((invest_commune!$C29/invest_commune!$D29/12),0)</f>
        <v>0</v>
      </c>
      <c r="BL58" s="63">
        <f>IFERROR((invest_commune!$C29/invest_commune!$D29/12),0)</f>
        <v>0</v>
      </c>
      <c r="BM58" s="63">
        <f>IFERROR((invest_commune!$C29/invest_commune!$D29/12),0)</f>
        <v>0</v>
      </c>
      <c r="BN58" s="63">
        <f>IFERROR((invest_commune!$C29/invest_commune!$D29/12),0)</f>
        <v>0</v>
      </c>
      <c r="BO58" s="104">
        <f t="shared" si="91"/>
        <v>0</v>
      </c>
    </row>
    <row r="59" spans="2:67" x14ac:dyDescent="0.25">
      <c r="B59" s="106">
        <f>invest_commune!B30</f>
        <v>0</v>
      </c>
      <c r="C59" s="63">
        <f>IFERROR((invest_commune!$C30/invest_commune!$D30/12),0)</f>
        <v>0</v>
      </c>
      <c r="D59" s="63">
        <f>IFERROR((invest_commune!$C30/invest_commune!$D30/12),0)</f>
        <v>0</v>
      </c>
      <c r="E59" s="63">
        <f>IFERROR((invest_commune!$C30/invest_commune!$D30/12),0)</f>
        <v>0</v>
      </c>
      <c r="F59" s="63">
        <f>IFERROR((invest_commune!$C30/invest_commune!$D30/12),0)</f>
        <v>0</v>
      </c>
      <c r="G59" s="63">
        <f>IFERROR((invest_commune!$C30/invest_commune!$D30/12),0)</f>
        <v>0</v>
      </c>
      <c r="H59" s="63">
        <f>IFERROR((invest_commune!$C30/invest_commune!$D30/12),0)</f>
        <v>0</v>
      </c>
      <c r="I59" s="63">
        <f>IFERROR((invest_commune!$C30/invest_commune!$D30/12),0)</f>
        <v>0</v>
      </c>
      <c r="J59" s="63">
        <f>IFERROR((invest_commune!$C30/invest_commune!$D30/12),0)</f>
        <v>0</v>
      </c>
      <c r="K59" s="63">
        <f>IFERROR((invest_commune!$C30/invest_commune!$D30/12),0)</f>
        <v>0</v>
      </c>
      <c r="L59" s="63">
        <f>IFERROR((invest_commune!$C30/invest_commune!$D30/12),0)</f>
        <v>0</v>
      </c>
      <c r="M59" s="63">
        <f>IFERROR((invest_commune!$C30/invest_commune!$D30/12),0)</f>
        <v>0</v>
      </c>
      <c r="N59" s="63">
        <f>IFERROR((invest_commune!$C30/invest_commune!$D30/12),0)</f>
        <v>0</v>
      </c>
      <c r="O59" s="104">
        <f t="shared" si="87"/>
        <v>0</v>
      </c>
      <c r="P59" s="63">
        <f>IFERROR((invest_commune!$C30/invest_commune!$D30/12),0)</f>
        <v>0</v>
      </c>
      <c r="Q59" s="63">
        <f>IFERROR((invest_commune!$C30/invest_commune!$D30/12),0)</f>
        <v>0</v>
      </c>
      <c r="R59" s="63">
        <f>IFERROR((invest_commune!$C30/invest_commune!$D30/12),0)</f>
        <v>0</v>
      </c>
      <c r="S59" s="63">
        <f>IFERROR((invest_commune!$C30/invest_commune!$D30/12),0)</f>
        <v>0</v>
      </c>
      <c r="T59" s="63">
        <f>IFERROR((invest_commune!$C30/invest_commune!$D30/12),0)</f>
        <v>0</v>
      </c>
      <c r="U59" s="63">
        <f>IFERROR((invest_commune!$C30/invest_commune!$D30/12),0)</f>
        <v>0</v>
      </c>
      <c r="V59" s="63">
        <f>IFERROR((invest_commune!$C30/invest_commune!$D30/12),0)</f>
        <v>0</v>
      </c>
      <c r="W59" s="63">
        <f>IFERROR((invest_commune!$C30/invest_commune!$D30/12),0)</f>
        <v>0</v>
      </c>
      <c r="X59" s="63">
        <f>IFERROR((invest_commune!$C30/invest_commune!$D30/12),0)</f>
        <v>0</v>
      </c>
      <c r="Y59" s="63">
        <f>IFERROR((invest_commune!$C30/invest_commune!$D30/12),0)</f>
        <v>0</v>
      </c>
      <c r="Z59" s="63">
        <f>IFERROR((invest_commune!$C30/invest_commune!$D30/12),0)</f>
        <v>0</v>
      </c>
      <c r="AA59" s="63">
        <f>IFERROR((invest_commune!$C30/invest_commune!$D30/12),0)</f>
        <v>0</v>
      </c>
      <c r="AB59" s="104">
        <f t="shared" si="88"/>
        <v>0</v>
      </c>
      <c r="AC59" s="63">
        <f>IFERROR((invest_commune!$C30/invest_commune!$D30/12),0)</f>
        <v>0</v>
      </c>
      <c r="AD59" s="63">
        <f>IFERROR((invest_commune!$C30/invest_commune!$D30/12),0)</f>
        <v>0</v>
      </c>
      <c r="AE59" s="63">
        <f>IFERROR((invest_commune!$C30/invest_commune!$D30/12),0)</f>
        <v>0</v>
      </c>
      <c r="AF59" s="63">
        <f>IFERROR((invest_commune!$C30/invest_commune!$D30/12),0)</f>
        <v>0</v>
      </c>
      <c r="AG59" s="63">
        <f>IFERROR((invest_commune!$C30/invest_commune!$D30/12),0)</f>
        <v>0</v>
      </c>
      <c r="AH59" s="63">
        <f>IFERROR((invest_commune!$C30/invest_commune!$D30/12),0)</f>
        <v>0</v>
      </c>
      <c r="AI59" s="63">
        <f>IFERROR((invest_commune!$C30/invest_commune!$D30/12),0)</f>
        <v>0</v>
      </c>
      <c r="AJ59" s="63">
        <f>IFERROR((invest_commune!$C30/invest_commune!$D30/12),0)</f>
        <v>0</v>
      </c>
      <c r="AK59" s="63">
        <f>IFERROR((invest_commune!$C30/invest_commune!$D30/12),0)</f>
        <v>0</v>
      </c>
      <c r="AL59" s="63">
        <f>IFERROR((invest_commune!$C30/invest_commune!$D30/12),0)</f>
        <v>0</v>
      </c>
      <c r="AM59" s="63">
        <f>IFERROR((invest_commune!$C30/invest_commune!$D30/12),0)</f>
        <v>0</v>
      </c>
      <c r="AN59" s="63">
        <f>IFERROR((invest_commune!$C30/invest_commune!$D30/12),0)</f>
        <v>0</v>
      </c>
      <c r="AO59" s="104">
        <f t="shared" si="89"/>
        <v>0</v>
      </c>
      <c r="AP59" s="63">
        <f>IFERROR((invest_commune!$C30/invest_commune!$D30/12),0)</f>
        <v>0</v>
      </c>
      <c r="AQ59" s="63">
        <f>IFERROR((invest_commune!$C30/invest_commune!$D30/12),0)</f>
        <v>0</v>
      </c>
      <c r="AR59" s="63">
        <f>IFERROR((invest_commune!$C30/invest_commune!$D30/12),0)</f>
        <v>0</v>
      </c>
      <c r="AS59" s="63">
        <f>IFERROR((invest_commune!$C30/invest_commune!$D30/12),0)</f>
        <v>0</v>
      </c>
      <c r="AT59" s="63">
        <f>IFERROR((invest_commune!$C30/invest_commune!$D30/12),0)</f>
        <v>0</v>
      </c>
      <c r="AU59" s="63">
        <f>IFERROR((invest_commune!$C30/invest_commune!$D30/12),0)</f>
        <v>0</v>
      </c>
      <c r="AV59" s="63">
        <f>IFERROR((invest_commune!$C30/invest_commune!$D30/12),0)</f>
        <v>0</v>
      </c>
      <c r="AW59" s="63">
        <f>IFERROR((invest_commune!$C30/invest_commune!$D30/12),0)</f>
        <v>0</v>
      </c>
      <c r="AX59" s="63">
        <f>IFERROR((invest_commune!$C30/invest_commune!$D30/12),0)</f>
        <v>0</v>
      </c>
      <c r="AY59" s="63">
        <f>IFERROR((invest_commune!$C30/invest_commune!$D30/12),0)</f>
        <v>0</v>
      </c>
      <c r="AZ59" s="63">
        <f>IFERROR((invest_commune!$C30/invest_commune!$D30/12),0)</f>
        <v>0</v>
      </c>
      <c r="BA59" s="63">
        <f>IFERROR((invest_commune!$C30/invest_commune!$D30/12),0)</f>
        <v>0</v>
      </c>
      <c r="BB59" s="104">
        <f t="shared" si="90"/>
        <v>0</v>
      </c>
      <c r="BC59" s="63">
        <f>IFERROR((invest_commune!$C30/invest_commune!$D30/12),0)</f>
        <v>0</v>
      </c>
      <c r="BD59" s="63">
        <f>IFERROR((invest_commune!$C30/invest_commune!$D30/12),0)</f>
        <v>0</v>
      </c>
      <c r="BE59" s="63">
        <f>IFERROR((invest_commune!$C30/invest_commune!$D30/12),0)</f>
        <v>0</v>
      </c>
      <c r="BF59" s="63">
        <f>IFERROR((invest_commune!$C30/invest_commune!$D30/12),0)</f>
        <v>0</v>
      </c>
      <c r="BG59" s="63">
        <f>IFERROR((invest_commune!$C30/invest_commune!$D30/12),0)</f>
        <v>0</v>
      </c>
      <c r="BH59" s="63">
        <f>IFERROR((invest_commune!$C30/invest_commune!$D30/12),0)</f>
        <v>0</v>
      </c>
      <c r="BI59" s="63">
        <f>IFERROR((invest_commune!$C30/invest_commune!$D30/12),0)</f>
        <v>0</v>
      </c>
      <c r="BJ59" s="63">
        <f>IFERROR((invest_commune!$C30/invest_commune!$D30/12),0)</f>
        <v>0</v>
      </c>
      <c r="BK59" s="63">
        <f>IFERROR((invest_commune!$C30/invest_commune!$D30/12),0)</f>
        <v>0</v>
      </c>
      <c r="BL59" s="63">
        <f>IFERROR((invest_commune!$C30/invest_commune!$D30/12),0)</f>
        <v>0</v>
      </c>
      <c r="BM59" s="63">
        <f>IFERROR((invest_commune!$C30/invest_commune!$D30/12),0)</f>
        <v>0</v>
      </c>
      <c r="BN59" s="63">
        <f>IFERROR((invest_commune!$C30/invest_commune!$D30/12),0)</f>
        <v>0</v>
      </c>
      <c r="BO59" s="104">
        <f t="shared" si="91"/>
        <v>0</v>
      </c>
    </row>
    <row r="60" spans="2:67" x14ac:dyDescent="0.25">
      <c r="B60" s="106">
        <f>invest_commune!B31</f>
        <v>0</v>
      </c>
      <c r="C60" s="63">
        <f>IFERROR((invest_commune!$C31/invest_commune!$D31/12),0)</f>
        <v>0</v>
      </c>
      <c r="D60" s="63">
        <f>IFERROR((invest_commune!$C31/invest_commune!$D31/12),0)</f>
        <v>0</v>
      </c>
      <c r="E60" s="63">
        <f>IFERROR((invest_commune!$C31/invest_commune!$D31/12),0)</f>
        <v>0</v>
      </c>
      <c r="F60" s="63">
        <f>IFERROR((invest_commune!$C31/invest_commune!$D31/12),0)</f>
        <v>0</v>
      </c>
      <c r="G60" s="63">
        <f>IFERROR((invest_commune!$C31/invest_commune!$D31/12),0)</f>
        <v>0</v>
      </c>
      <c r="H60" s="63">
        <f>IFERROR((invest_commune!$C31/invest_commune!$D31/12),0)</f>
        <v>0</v>
      </c>
      <c r="I60" s="63">
        <f>IFERROR((invest_commune!$C31/invest_commune!$D31/12),0)</f>
        <v>0</v>
      </c>
      <c r="J60" s="63">
        <f>IFERROR((invest_commune!$C31/invest_commune!$D31/12),0)</f>
        <v>0</v>
      </c>
      <c r="K60" s="63">
        <f>IFERROR((invest_commune!$C31/invest_commune!$D31/12),0)</f>
        <v>0</v>
      </c>
      <c r="L60" s="63">
        <f>IFERROR((invest_commune!$C31/invest_commune!$D31/12),0)</f>
        <v>0</v>
      </c>
      <c r="M60" s="63">
        <f>IFERROR((invest_commune!$C31/invest_commune!$D31/12),0)</f>
        <v>0</v>
      </c>
      <c r="N60" s="63">
        <f>IFERROR((invest_commune!$C31/invest_commune!$D31/12),0)</f>
        <v>0</v>
      </c>
      <c r="O60" s="104">
        <f t="shared" si="87"/>
        <v>0</v>
      </c>
      <c r="P60" s="63">
        <f>IFERROR((invest_commune!$C31/invest_commune!$D31/12),0)</f>
        <v>0</v>
      </c>
      <c r="Q60" s="63">
        <f>IFERROR((invest_commune!$C31/invest_commune!$D31/12),0)</f>
        <v>0</v>
      </c>
      <c r="R60" s="63">
        <f>IFERROR((invest_commune!$C31/invest_commune!$D31/12),0)</f>
        <v>0</v>
      </c>
      <c r="S60" s="63">
        <f>IFERROR((invest_commune!$C31/invest_commune!$D31/12),0)</f>
        <v>0</v>
      </c>
      <c r="T60" s="63">
        <f>IFERROR((invest_commune!$C31/invest_commune!$D31/12),0)</f>
        <v>0</v>
      </c>
      <c r="U60" s="63">
        <f>IFERROR((invest_commune!$C31/invest_commune!$D31/12),0)</f>
        <v>0</v>
      </c>
      <c r="V60" s="63">
        <f>IFERROR((invest_commune!$C31/invest_commune!$D31/12),0)</f>
        <v>0</v>
      </c>
      <c r="W60" s="63">
        <f>IFERROR((invest_commune!$C31/invest_commune!$D31/12),0)</f>
        <v>0</v>
      </c>
      <c r="X60" s="63">
        <f>IFERROR((invest_commune!$C31/invest_commune!$D31/12),0)</f>
        <v>0</v>
      </c>
      <c r="Y60" s="63">
        <f>IFERROR((invest_commune!$C31/invest_commune!$D31/12),0)</f>
        <v>0</v>
      </c>
      <c r="Z60" s="63">
        <f>IFERROR((invest_commune!$C31/invest_commune!$D31/12),0)</f>
        <v>0</v>
      </c>
      <c r="AA60" s="63">
        <f>IFERROR((invest_commune!$C31/invest_commune!$D31/12),0)</f>
        <v>0</v>
      </c>
      <c r="AB60" s="104">
        <f t="shared" si="88"/>
        <v>0</v>
      </c>
      <c r="AC60" s="63">
        <f>IFERROR((invest_commune!$C31/invest_commune!$D31/12),0)</f>
        <v>0</v>
      </c>
      <c r="AD60" s="63">
        <f>IFERROR((invest_commune!$C31/invest_commune!$D31/12),0)</f>
        <v>0</v>
      </c>
      <c r="AE60" s="63">
        <f>IFERROR((invest_commune!$C31/invest_commune!$D31/12),0)</f>
        <v>0</v>
      </c>
      <c r="AF60" s="63">
        <f>IFERROR((invest_commune!$C31/invest_commune!$D31/12),0)</f>
        <v>0</v>
      </c>
      <c r="AG60" s="63">
        <f>IFERROR((invest_commune!$C31/invest_commune!$D31/12),0)</f>
        <v>0</v>
      </c>
      <c r="AH60" s="63">
        <f>IFERROR((invest_commune!$C31/invest_commune!$D31/12),0)</f>
        <v>0</v>
      </c>
      <c r="AI60" s="63">
        <f>IFERROR((invest_commune!$C31/invest_commune!$D31/12),0)</f>
        <v>0</v>
      </c>
      <c r="AJ60" s="63">
        <f>IFERROR((invest_commune!$C31/invest_commune!$D31/12),0)</f>
        <v>0</v>
      </c>
      <c r="AK60" s="63">
        <f>IFERROR((invest_commune!$C31/invest_commune!$D31/12),0)</f>
        <v>0</v>
      </c>
      <c r="AL60" s="63">
        <f>IFERROR((invest_commune!$C31/invest_commune!$D31/12),0)</f>
        <v>0</v>
      </c>
      <c r="AM60" s="63">
        <f>IFERROR((invest_commune!$C31/invest_commune!$D31/12),0)</f>
        <v>0</v>
      </c>
      <c r="AN60" s="63">
        <f>IFERROR((invest_commune!$C31/invest_commune!$D31/12),0)</f>
        <v>0</v>
      </c>
      <c r="AO60" s="104">
        <f t="shared" si="89"/>
        <v>0</v>
      </c>
      <c r="AP60" s="63">
        <f>IFERROR((invest_commune!$C31/invest_commune!$D31/12),0)</f>
        <v>0</v>
      </c>
      <c r="AQ60" s="63">
        <f>IFERROR((invest_commune!$C31/invest_commune!$D31/12),0)</f>
        <v>0</v>
      </c>
      <c r="AR60" s="63">
        <f>IFERROR((invest_commune!$C31/invest_commune!$D31/12),0)</f>
        <v>0</v>
      </c>
      <c r="AS60" s="63">
        <f>IFERROR((invest_commune!$C31/invest_commune!$D31/12),0)</f>
        <v>0</v>
      </c>
      <c r="AT60" s="63">
        <f>IFERROR((invest_commune!$C31/invest_commune!$D31/12),0)</f>
        <v>0</v>
      </c>
      <c r="AU60" s="63">
        <f>IFERROR((invest_commune!$C31/invest_commune!$D31/12),0)</f>
        <v>0</v>
      </c>
      <c r="AV60" s="63">
        <f>IFERROR((invest_commune!$C31/invest_commune!$D31/12),0)</f>
        <v>0</v>
      </c>
      <c r="AW60" s="63">
        <f>IFERROR((invest_commune!$C31/invest_commune!$D31/12),0)</f>
        <v>0</v>
      </c>
      <c r="AX60" s="63">
        <f>IFERROR((invest_commune!$C31/invest_commune!$D31/12),0)</f>
        <v>0</v>
      </c>
      <c r="AY60" s="63">
        <f>IFERROR((invest_commune!$C31/invest_commune!$D31/12),0)</f>
        <v>0</v>
      </c>
      <c r="AZ60" s="63">
        <f>IFERROR((invest_commune!$C31/invest_commune!$D31/12),0)</f>
        <v>0</v>
      </c>
      <c r="BA60" s="63">
        <f>IFERROR((invest_commune!$C31/invest_commune!$D31/12),0)</f>
        <v>0</v>
      </c>
      <c r="BB60" s="104">
        <f t="shared" si="90"/>
        <v>0</v>
      </c>
      <c r="BC60" s="63">
        <f>IFERROR((invest_commune!$C31/invest_commune!$D31/12),0)</f>
        <v>0</v>
      </c>
      <c r="BD60" s="63">
        <f>IFERROR((invest_commune!$C31/invest_commune!$D31/12),0)</f>
        <v>0</v>
      </c>
      <c r="BE60" s="63">
        <f>IFERROR((invest_commune!$C31/invest_commune!$D31/12),0)</f>
        <v>0</v>
      </c>
      <c r="BF60" s="63">
        <f>IFERROR((invest_commune!$C31/invest_commune!$D31/12),0)</f>
        <v>0</v>
      </c>
      <c r="BG60" s="63">
        <f>IFERROR((invest_commune!$C31/invest_commune!$D31/12),0)</f>
        <v>0</v>
      </c>
      <c r="BH60" s="63">
        <f>IFERROR((invest_commune!$C31/invest_commune!$D31/12),0)</f>
        <v>0</v>
      </c>
      <c r="BI60" s="63">
        <f>IFERROR((invest_commune!$C31/invest_commune!$D31/12),0)</f>
        <v>0</v>
      </c>
      <c r="BJ60" s="63">
        <f>IFERROR((invest_commune!$C31/invest_commune!$D31/12),0)</f>
        <v>0</v>
      </c>
      <c r="BK60" s="63">
        <f>IFERROR((invest_commune!$C31/invest_commune!$D31/12),0)</f>
        <v>0</v>
      </c>
      <c r="BL60" s="63">
        <f>IFERROR((invest_commune!$C31/invest_commune!$D31/12),0)</f>
        <v>0</v>
      </c>
      <c r="BM60" s="63">
        <f>IFERROR((invest_commune!$C31/invest_commune!$D31/12),0)</f>
        <v>0</v>
      </c>
      <c r="BN60" s="63">
        <f>IFERROR((invest_commune!$C31/invest_commune!$D31/12),0)</f>
        <v>0</v>
      </c>
      <c r="BO60" s="104">
        <f t="shared" si="91"/>
        <v>0</v>
      </c>
    </row>
    <row r="61" spans="2:67" x14ac:dyDescent="0.25">
      <c r="B61" s="106">
        <f>invest_commune!B32</f>
        <v>0</v>
      </c>
      <c r="C61" s="63">
        <f>IFERROR((invest_commune!$C32/invest_commune!$D32/12),0)</f>
        <v>0</v>
      </c>
      <c r="D61" s="63">
        <f>IFERROR((invest_commune!$C32/invest_commune!$D32/12),0)</f>
        <v>0</v>
      </c>
      <c r="E61" s="63">
        <f>IFERROR((invest_commune!$C32/invest_commune!$D32/12),0)</f>
        <v>0</v>
      </c>
      <c r="F61" s="63">
        <f>IFERROR((invest_commune!$C32/invest_commune!$D32/12),0)</f>
        <v>0</v>
      </c>
      <c r="G61" s="63">
        <f>IFERROR((invest_commune!$C32/invest_commune!$D32/12),0)</f>
        <v>0</v>
      </c>
      <c r="H61" s="63">
        <f>IFERROR((invest_commune!$C32/invest_commune!$D32/12),0)</f>
        <v>0</v>
      </c>
      <c r="I61" s="63">
        <f>IFERROR((invest_commune!$C32/invest_commune!$D32/12),0)</f>
        <v>0</v>
      </c>
      <c r="J61" s="63">
        <f>IFERROR((invest_commune!$C32/invest_commune!$D32/12),0)</f>
        <v>0</v>
      </c>
      <c r="K61" s="63">
        <f>IFERROR((invest_commune!$C32/invest_commune!$D32/12),0)</f>
        <v>0</v>
      </c>
      <c r="L61" s="63">
        <f>IFERROR((invest_commune!$C32/invest_commune!$D32/12),0)</f>
        <v>0</v>
      </c>
      <c r="M61" s="63">
        <f>IFERROR((invest_commune!$C32/invest_commune!$D32/12),0)</f>
        <v>0</v>
      </c>
      <c r="N61" s="63">
        <f>IFERROR((invest_commune!$C32/invest_commune!$D32/12),0)</f>
        <v>0</v>
      </c>
      <c r="O61" s="104">
        <f t="shared" si="87"/>
        <v>0</v>
      </c>
      <c r="P61" s="63">
        <f>IFERROR((invest_commune!$C32/invest_commune!$D32/12),0)</f>
        <v>0</v>
      </c>
      <c r="Q61" s="63">
        <f>IFERROR((invest_commune!$C32/invest_commune!$D32/12),0)</f>
        <v>0</v>
      </c>
      <c r="R61" s="63">
        <f>IFERROR((invest_commune!$C32/invest_commune!$D32/12),0)</f>
        <v>0</v>
      </c>
      <c r="S61" s="63">
        <f>IFERROR((invest_commune!$C32/invest_commune!$D32/12),0)</f>
        <v>0</v>
      </c>
      <c r="T61" s="63">
        <f>IFERROR((invest_commune!$C32/invest_commune!$D32/12),0)</f>
        <v>0</v>
      </c>
      <c r="U61" s="63">
        <f>IFERROR((invest_commune!$C32/invest_commune!$D32/12),0)</f>
        <v>0</v>
      </c>
      <c r="V61" s="63">
        <f>IFERROR((invest_commune!$C32/invest_commune!$D32/12),0)</f>
        <v>0</v>
      </c>
      <c r="W61" s="63">
        <f>IFERROR((invest_commune!$C32/invest_commune!$D32/12),0)</f>
        <v>0</v>
      </c>
      <c r="X61" s="63">
        <f>IFERROR((invest_commune!$C32/invest_commune!$D32/12),0)</f>
        <v>0</v>
      </c>
      <c r="Y61" s="63">
        <f>IFERROR((invest_commune!$C32/invest_commune!$D32/12),0)</f>
        <v>0</v>
      </c>
      <c r="Z61" s="63">
        <f>IFERROR((invest_commune!$C32/invest_commune!$D32/12),0)</f>
        <v>0</v>
      </c>
      <c r="AA61" s="63">
        <f>IFERROR((invest_commune!$C32/invest_commune!$D32/12),0)</f>
        <v>0</v>
      </c>
      <c r="AB61" s="104">
        <f t="shared" si="88"/>
        <v>0</v>
      </c>
      <c r="AC61" s="63">
        <f>IFERROR((invest_commune!$C32/invest_commune!$D32/12),0)</f>
        <v>0</v>
      </c>
      <c r="AD61" s="63">
        <f>IFERROR((invest_commune!$C32/invest_commune!$D32/12),0)</f>
        <v>0</v>
      </c>
      <c r="AE61" s="63">
        <f>IFERROR((invest_commune!$C32/invest_commune!$D32/12),0)</f>
        <v>0</v>
      </c>
      <c r="AF61" s="63">
        <f>IFERROR((invest_commune!$C32/invest_commune!$D32/12),0)</f>
        <v>0</v>
      </c>
      <c r="AG61" s="63">
        <f>IFERROR((invest_commune!$C32/invest_commune!$D32/12),0)</f>
        <v>0</v>
      </c>
      <c r="AH61" s="63">
        <f>IFERROR((invest_commune!$C32/invest_commune!$D32/12),0)</f>
        <v>0</v>
      </c>
      <c r="AI61" s="63">
        <f>IFERROR((invest_commune!$C32/invest_commune!$D32/12),0)</f>
        <v>0</v>
      </c>
      <c r="AJ61" s="63">
        <f>IFERROR((invest_commune!$C32/invest_commune!$D32/12),0)</f>
        <v>0</v>
      </c>
      <c r="AK61" s="63">
        <f>IFERROR((invest_commune!$C32/invest_commune!$D32/12),0)</f>
        <v>0</v>
      </c>
      <c r="AL61" s="63">
        <f>IFERROR((invest_commune!$C32/invest_commune!$D32/12),0)</f>
        <v>0</v>
      </c>
      <c r="AM61" s="63">
        <f>IFERROR((invest_commune!$C32/invest_commune!$D32/12),0)</f>
        <v>0</v>
      </c>
      <c r="AN61" s="63">
        <f>IFERROR((invest_commune!$C32/invest_commune!$D32/12),0)</f>
        <v>0</v>
      </c>
      <c r="AO61" s="104">
        <f t="shared" si="89"/>
        <v>0</v>
      </c>
      <c r="AP61" s="63">
        <f>IFERROR((invest_commune!$C32/invest_commune!$D32/12),0)</f>
        <v>0</v>
      </c>
      <c r="AQ61" s="63">
        <f>IFERROR((invest_commune!$C32/invest_commune!$D32/12),0)</f>
        <v>0</v>
      </c>
      <c r="AR61" s="63">
        <f>IFERROR((invest_commune!$C32/invest_commune!$D32/12),0)</f>
        <v>0</v>
      </c>
      <c r="AS61" s="63">
        <f>IFERROR((invest_commune!$C32/invest_commune!$D32/12),0)</f>
        <v>0</v>
      </c>
      <c r="AT61" s="63">
        <f>IFERROR((invest_commune!$C32/invest_commune!$D32/12),0)</f>
        <v>0</v>
      </c>
      <c r="AU61" s="63">
        <f>IFERROR((invest_commune!$C32/invest_commune!$D32/12),0)</f>
        <v>0</v>
      </c>
      <c r="AV61" s="63">
        <f>IFERROR((invest_commune!$C32/invest_commune!$D32/12),0)</f>
        <v>0</v>
      </c>
      <c r="AW61" s="63">
        <f>IFERROR((invest_commune!$C32/invest_commune!$D32/12),0)</f>
        <v>0</v>
      </c>
      <c r="AX61" s="63">
        <f>IFERROR((invest_commune!$C32/invest_commune!$D32/12),0)</f>
        <v>0</v>
      </c>
      <c r="AY61" s="63">
        <f>IFERROR((invest_commune!$C32/invest_commune!$D32/12),0)</f>
        <v>0</v>
      </c>
      <c r="AZ61" s="63">
        <f>IFERROR((invest_commune!$C32/invest_commune!$D32/12),0)</f>
        <v>0</v>
      </c>
      <c r="BA61" s="63">
        <f>IFERROR((invest_commune!$C32/invest_commune!$D32/12),0)</f>
        <v>0</v>
      </c>
      <c r="BB61" s="104">
        <f t="shared" si="90"/>
        <v>0</v>
      </c>
      <c r="BC61" s="63">
        <f>IFERROR((invest_commune!$C32/invest_commune!$D32/12),0)</f>
        <v>0</v>
      </c>
      <c r="BD61" s="63">
        <f>IFERROR((invest_commune!$C32/invest_commune!$D32/12),0)</f>
        <v>0</v>
      </c>
      <c r="BE61" s="63">
        <f>IFERROR((invest_commune!$C32/invest_commune!$D32/12),0)</f>
        <v>0</v>
      </c>
      <c r="BF61" s="63">
        <f>IFERROR((invest_commune!$C32/invest_commune!$D32/12),0)</f>
        <v>0</v>
      </c>
      <c r="BG61" s="63">
        <f>IFERROR((invest_commune!$C32/invest_commune!$D32/12),0)</f>
        <v>0</v>
      </c>
      <c r="BH61" s="63">
        <f>IFERROR((invest_commune!$C32/invest_commune!$D32/12),0)</f>
        <v>0</v>
      </c>
      <c r="BI61" s="63">
        <f>IFERROR((invest_commune!$C32/invest_commune!$D32/12),0)</f>
        <v>0</v>
      </c>
      <c r="BJ61" s="63">
        <f>IFERROR((invest_commune!$C32/invest_commune!$D32/12),0)</f>
        <v>0</v>
      </c>
      <c r="BK61" s="63">
        <f>IFERROR((invest_commune!$C32/invest_commune!$D32/12),0)</f>
        <v>0</v>
      </c>
      <c r="BL61" s="63">
        <f>IFERROR((invest_commune!$C32/invest_commune!$D32/12),0)</f>
        <v>0</v>
      </c>
      <c r="BM61" s="63">
        <f>IFERROR((invest_commune!$C32/invest_commune!$D32/12),0)</f>
        <v>0</v>
      </c>
      <c r="BN61" s="63">
        <f>IFERROR((invest_commune!$C32/invest_commune!$D32/12),0)</f>
        <v>0</v>
      </c>
      <c r="BO61" s="104">
        <f t="shared" si="91"/>
        <v>0</v>
      </c>
    </row>
    <row r="62" spans="2:67" x14ac:dyDescent="0.25">
      <c r="B62" s="106">
        <f>invest_commune!B33</f>
        <v>0</v>
      </c>
      <c r="C62" s="63">
        <f>IFERROR((invest_commune!$C33/invest_commune!$D33/12),0)</f>
        <v>0</v>
      </c>
      <c r="D62" s="63">
        <f>IFERROR((invest_commune!$C33/invest_commune!$D33/12),0)</f>
        <v>0</v>
      </c>
      <c r="E62" s="63">
        <f>IFERROR((invest_commune!$C33/invest_commune!$D33/12),0)</f>
        <v>0</v>
      </c>
      <c r="F62" s="63">
        <f>IFERROR((invest_commune!$C33/invest_commune!$D33/12),0)</f>
        <v>0</v>
      </c>
      <c r="G62" s="63">
        <f>IFERROR((invest_commune!$C33/invest_commune!$D33/12),0)</f>
        <v>0</v>
      </c>
      <c r="H62" s="63">
        <f>IFERROR((invest_commune!$C33/invest_commune!$D33/12),0)</f>
        <v>0</v>
      </c>
      <c r="I62" s="63">
        <f>IFERROR((invest_commune!$C33/invest_commune!$D33/12),0)</f>
        <v>0</v>
      </c>
      <c r="J62" s="63">
        <f>IFERROR((invest_commune!$C33/invest_commune!$D33/12),0)</f>
        <v>0</v>
      </c>
      <c r="K62" s="63">
        <f>IFERROR((invest_commune!$C33/invest_commune!$D33/12),0)</f>
        <v>0</v>
      </c>
      <c r="L62" s="63">
        <f>IFERROR((invest_commune!$C33/invest_commune!$D33/12),0)</f>
        <v>0</v>
      </c>
      <c r="M62" s="63">
        <f>IFERROR((invest_commune!$C33/invest_commune!$D33/12),0)</f>
        <v>0</v>
      </c>
      <c r="N62" s="63">
        <f>IFERROR((invest_commune!$C33/invest_commune!$D33/12),0)</f>
        <v>0</v>
      </c>
      <c r="O62" s="104">
        <f t="shared" si="87"/>
        <v>0</v>
      </c>
      <c r="P62" s="63">
        <f>IFERROR((invest_commune!$C33/invest_commune!$D33/12),0)</f>
        <v>0</v>
      </c>
      <c r="Q62" s="63">
        <f>IFERROR((invest_commune!$C33/invest_commune!$D33/12),0)</f>
        <v>0</v>
      </c>
      <c r="R62" s="63">
        <f>IFERROR((invest_commune!$C33/invest_commune!$D33/12),0)</f>
        <v>0</v>
      </c>
      <c r="S62" s="63">
        <f>IFERROR((invest_commune!$C33/invest_commune!$D33/12),0)</f>
        <v>0</v>
      </c>
      <c r="T62" s="63">
        <f>IFERROR((invest_commune!$C33/invest_commune!$D33/12),0)</f>
        <v>0</v>
      </c>
      <c r="U62" s="63">
        <f>IFERROR((invest_commune!$C33/invest_commune!$D33/12),0)</f>
        <v>0</v>
      </c>
      <c r="V62" s="63">
        <f>IFERROR((invest_commune!$C33/invest_commune!$D33/12),0)</f>
        <v>0</v>
      </c>
      <c r="W62" s="63">
        <f>IFERROR((invest_commune!$C33/invest_commune!$D33/12),0)</f>
        <v>0</v>
      </c>
      <c r="X62" s="63">
        <f>IFERROR((invest_commune!$C33/invest_commune!$D33/12),0)</f>
        <v>0</v>
      </c>
      <c r="Y62" s="63">
        <f>IFERROR((invest_commune!$C33/invest_commune!$D33/12),0)</f>
        <v>0</v>
      </c>
      <c r="Z62" s="63">
        <f>IFERROR((invest_commune!$C33/invest_commune!$D33/12),0)</f>
        <v>0</v>
      </c>
      <c r="AA62" s="63">
        <f>IFERROR((invest_commune!$C33/invest_commune!$D33/12),0)</f>
        <v>0</v>
      </c>
      <c r="AB62" s="104">
        <f t="shared" si="88"/>
        <v>0</v>
      </c>
      <c r="AC62" s="63">
        <f>IFERROR((invest_commune!$C33/invest_commune!$D33/12),0)</f>
        <v>0</v>
      </c>
      <c r="AD62" s="63">
        <f>IFERROR((invest_commune!$C33/invest_commune!$D33/12),0)</f>
        <v>0</v>
      </c>
      <c r="AE62" s="63">
        <f>IFERROR((invest_commune!$C33/invest_commune!$D33/12),0)</f>
        <v>0</v>
      </c>
      <c r="AF62" s="63">
        <f>IFERROR((invest_commune!$C33/invest_commune!$D33/12),0)</f>
        <v>0</v>
      </c>
      <c r="AG62" s="63">
        <f>IFERROR((invest_commune!$C33/invest_commune!$D33/12),0)</f>
        <v>0</v>
      </c>
      <c r="AH62" s="63">
        <f>IFERROR((invest_commune!$C33/invest_commune!$D33/12),0)</f>
        <v>0</v>
      </c>
      <c r="AI62" s="63">
        <f>IFERROR((invest_commune!$C33/invest_commune!$D33/12),0)</f>
        <v>0</v>
      </c>
      <c r="AJ62" s="63">
        <f>IFERROR((invest_commune!$C33/invest_commune!$D33/12),0)</f>
        <v>0</v>
      </c>
      <c r="AK62" s="63">
        <f>IFERROR((invest_commune!$C33/invest_commune!$D33/12),0)</f>
        <v>0</v>
      </c>
      <c r="AL62" s="63">
        <f>IFERROR((invest_commune!$C33/invest_commune!$D33/12),0)</f>
        <v>0</v>
      </c>
      <c r="AM62" s="63">
        <f>IFERROR((invest_commune!$C33/invest_commune!$D33/12),0)</f>
        <v>0</v>
      </c>
      <c r="AN62" s="63">
        <f>IFERROR((invest_commune!$C33/invest_commune!$D33/12),0)</f>
        <v>0</v>
      </c>
      <c r="AO62" s="104">
        <f t="shared" si="89"/>
        <v>0</v>
      </c>
      <c r="AP62" s="63">
        <f>IFERROR((invest_commune!$C33/invest_commune!$D33/12),0)</f>
        <v>0</v>
      </c>
      <c r="AQ62" s="63">
        <f>IFERROR((invest_commune!$C33/invest_commune!$D33/12),0)</f>
        <v>0</v>
      </c>
      <c r="AR62" s="63">
        <f>IFERROR((invest_commune!$C33/invest_commune!$D33/12),0)</f>
        <v>0</v>
      </c>
      <c r="AS62" s="63">
        <f>IFERROR((invest_commune!$C33/invest_commune!$D33/12),0)</f>
        <v>0</v>
      </c>
      <c r="AT62" s="63">
        <f>IFERROR((invest_commune!$C33/invest_commune!$D33/12),0)</f>
        <v>0</v>
      </c>
      <c r="AU62" s="63">
        <f>IFERROR((invest_commune!$C33/invest_commune!$D33/12),0)</f>
        <v>0</v>
      </c>
      <c r="AV62" s="63">
        <f>IFERROR((invest_commune!$C33/invest_commune!$D33/12),0)</f>
        <v>0</v>
      </c>
      <c r="AW62" s="63">
        <f>IFERROR((invest_commune!$C33/invest_commune!$D33/12),0)</f>
        <v>0</v>
      </c>
      <c r="AX62" s="63">
        <f>IFERROR((invest_commune!$C33/invest_commune!$D33/12),0)</f>
        <v>0</v>
      </c>
      <c r="AY62" s="63">
        <f>IFERROR((invest_commune!$C33/invest_commune!$D33/12),0)</f>
        <v>0</v>
      </c>
      <c r="AZ62" s="63">
        <f>IFERROR((invest_commune!$C33/invest_commune!$D33/12),0)</f>
        <v>0</v>
      </c>
      <c r="BA62" s="63">
        <f>IFERROR((invest_commune!$C33/invest_commune!$D33/12),0)</f>
        <v>0</v>
      </c>
      <c r="BB62" s="104">
        <f t="shared" si="90"/>
        <v>0</v>
      </c>
      <c r="BC62" s="63">
        <f>IFERROR((invest_commune!$C33/invest_commune!$D33/12),0)</f>
        <v>0</v>
      </c>
      <c r="BD62" s="63">
        <f>IFERROR((invest_commune!$C33/invest_commune!$D33/12),0)</f>
        <v>0</v>
      </c>
      <c r="BE62" s="63">
        <f>IFERROR((invest_commune!$C33/invest_commune!$D33/12),0)</f>
        <v>0</v>
      </c>
      <c r="BF62" s="63">
        <f>IFERROR((invest_commune!$C33/invest_commune!$D33/12),0)</f>
        <v>0</v>
      </c>
      <c r="BG62" s="63">
        <f>IFERROR((invest_commune!$C33/invest_commune!$D33/12),0)</f>
        <v>0</v>
      </c>
      <c r="BH62" s="63">
        <f>IFERROR((invest_commune!$C33/invest_commune!$D33/12),0)</f>
        <v>0</v>
      </c>
      <c r="BI62" s="63">
        <f>IFERROR((invest_commune!$C33/invest_commune!$D33/12),0)</f>
        <v>0</v>
      </c>
      <c r="BJ62" s="63">
        <f>IFERROR((invest_commune!$C33/invest_commune!$D33/12),0)</f>
        <v>0</v>
      </c>
      <c r="BK62" s="63">
        <f>IFERROR((invest_commune!$C33/invest_commune!$D33/12),0)</f>
        <v>0</v>
      </c>
      <c r="BL62" s="63">
        <f>IFERROR((invest_commune!$C33/invest_commune!$D33/12),0)</f>
        <v>0</v>
      </c>
      <c r="BM62" s="63">
        <f>IFERROR((invest_commune!$C33/invest_commune!$D33/12),0)</f>
        <v>0</v>
      </c>
      <c r="BN62" s="63">
        <f>IFERROR((invest_commune!$C33/invest_commune!$D33/12),0)</f>
        <v>0</v>
      </c>
      <c r="BO62" s="104">
        <f t="shared" si="91"/>
        <v>0</v>
      </c>
    </row>
    <row r="63" spans="2:67" x14ac:dyDescent="0.25">
      <c r="B63" s="106">
        <f>invest_commune!B34</f>
        <v>0</v>
      </c>
      <c r="C63" s="63">
        <f>IFERROR((invest_commune!$C34/invest_commune!$D34/12),0)</f>
        <v>0</v>
      </c>
      <c r="D63" s="63">
        <f>IFERROR((invest_commune!$C34/invest_commune!$D34/12),0)</f>
        <v>0</v>
      </c>
      <c r="E63" s="63">
        <f>IFERROR((invest_commune!$C34/invest_commune!$D34/12),0)</f>
        <v>0</v>
      </c>
      <c r="F63" s="63">
        <f>IFERROR((invest_commune!$C34/invest_commune!$D34/12),0)</f>
        <v>0</v>
      </c>
      <c r="G63" s="63">
        <f>IFERROR((invest_commune!$C34/invest_commune!$D34/12),0)</f>
        <v>0</v>
      </c>
      <c r="H63" s="63">
        <f>IFERROR((invest_commune!$C34/invest_commune!$D34/12),0)</f>
        <v>0</v>
      </c>
      <c r="I63" s="63">
        <f>IFERROR((invest_commune!$C34/invest_commune!$D34/12),0)</f>
        <v>0</v>
      </c>
      <c r="J63" s="63">
        <f>IFERROR((invest_commune!$C34/invest_commune!$D34/12),0)</f>
        <v>0</v>
      </c>
      <c r="K63" s="63">
        <f>IFERROR((invest_commune!$C34/invest_commune!$D34/12),0)</f>
        <v>0</v>
      </c>
      <c r="L63" s="63">
        <f>IFERROR((invest_commune!$C34/invest_commune!$D34/12),0)</f>
        <v>0</v>
      </c>
      <c r="M63" s="63">
        <f>IFERROR((invest_commune!$C34/invest_commune!$D34/12),0)</f>
        <v>0</v>
      </c>
      <c r="N63" s="63">
        <f>IFERROR((invest_commune!$C34/invest_commune!$D34/12),0)</f>
        <v>0</v>
      </c>
      <c r="O63" s="104">
        <f t="shared" si="87"/>
        <v>0</v>
      </c>
      <c r="P63" s="63">
        <f>IFERROR((invest_commune!$C34/invest_commune!$D34/12),0)</f>
        <v>0</v>
      </c>
      <c r="Q63" s="63">
        <f>IFERROR((invest_commune!$C34/invest_commune!$D34/12),0)</f>
        <v>0</v>
      </c>
      <c r="R63" s="63">
        <f>IFERROR((invest_commune!$C34/invest_commune!$D34/12),0)</f>
        <v>0</v>
      </c>
      <c r="S63" s="63">
        <f>IFERROR((invest_commune!$C34/invest_commune!$D34/12),0)</f>
        <v>0</v>
      </c>
      <c r="T63" s="63">
        <f>IFERROR((invest_commune!$C34/invest_commune!$D34/12),0)</f>
        <v>0</v>
      </c>
      <c r="U63" s="63">
        <f>IFERROR((invest_commune!$C34/invest_commune!$D34/12),0)</f>
        <v>0</v>
      </c>
      <c r="V63" s="63">
        <f>IFERROR((invest_commune!$C34/invest_commune!$D34/12),0)</f>
        <v>0</v>
      </c>
      <c r="W63" s="63">
        <f>IFERROR((invest_commune!$C34/invest_commune!$D34/12),0)</f>
        <v>0</v>
      </c>
      <c r="X63" s="63">
        <f>IFERROR((invest_commune!$C34/invest_commune!$D34/12),0)</f>
        <v>0</v>
      </c>
      <c r="Y63" s="63">
        <f>IFERROR((invest_commune!$C34/invest_commune!$D34/12),0)</f>
        <v>0</v>
      </c>
      <c r="Z63" s="63">
        <f>IFERROR((invest_commune!$C34/invest_commune!$D34/12),0)</f>
        <v>0</v>
      </c>
      <c r="AA63" s="63">
        <f>IFERROR((invest_commune!$C34/invest_commune!$D34/12),0)</f>
        <v>0</v>
      </c>
      <c r="AB63" s="104">
        <f t="shared" si="88"/>
        <v>0</v>
      </c>
      <c r="AC63" s="63">
        <f>IFERROR((invest_commune!$C34/invest_commune!$D34/12),0)</f>
        <v>0</v>
      </c>
      <c r="AD63" s="63">
        <f>IFERROR((invest_commune!$C34/invest_commune!$D34/12),0)</f>
        <v>0</v>
      </c>
      <c r="AE63" s="63">
        <f>IFERROR((invest_commune!$C34/invest_commune!$D34/12),0)</f>
        <v>0</v>
      </c>
      <c r="AF63" s="63">
        <f>IFERROR((invest_commune!$C34/invest_commune!$D34/12),0)</f>
        <v>0</v>
      </c>
      <c r="AG63" s="63">
        <f>IFERROR((invest_commune!$C34/invest_commune!$D34/12),0)</f>
        <v>0</v>
      </c>
      <c r="AH63" s="63">
        <f>IFERROR((invest_commune!$C34/invest_commune!$D34/12),0)</f>
        <v>0</v>
      </c>
      <c r="AI63" s="63">
        <f>IFERROR((invest_commune!$C34/invest_commune!$D34/12),0)</f>
        <v>0</v>
      </c>
      <c r="AJ63" s="63">
        <f>IFERROR((invest_commune!$C34/invest_commune!$D34/12),0)</f>
        <v>0</v>
      </c>
      <c r="AK63" s="63">
        <f>IFERROR((invest_commune!$C34/invest_commune!$D34/12),0)</f>
        <v>0</v>
      </c>
      <c r="AL63" s="63">
        <f>IFERROR((invest_commune!$C34/invest_commune!$D34/12),0)</f>
        <v>0</v>
      </c>
      <c r="AM63" s="63">
        <f>IFERROR((invest_commune!$C34/invest_commune!$D34/12),0)</f>
        <v>0</v>
      </c>
      <c r="AN63" s="63">
        <f>IFERROR((invest_commune!$C34/invest_commune!$D34/12),0)</f>
        <v>0</v>
      </c>
      <c r="AO63" s="104">
        <f t="shared" si="89"/>
        <v>0</v>
      </c>
      <c r="AP63" s="63">
        <f>IFERROR((invest_commune!$C34/invest_commune!$D34/12),0)</f>
        <v>0</v>
      </c>
      <c r="AQ63" s="63">
        <f>IFERROR((invest_commune!$C34/invest_commune!$D34/12),0)</f>
        <v>0</v>
      </c>
      <c r="AR63" s="63">
        <f>IFERROR((invest_commune!$C34/invest_commune!$D34/12),0)</f>
        <v>0</v>
      </c>
      <c r="AS63" s="63">
        <f>IFERROR((invest_commune!$C34/invest_commune!$D34/12),0)</f>
        <v>0</v>
      </c>
      <c r="AT63" s="63">
        <f>IFERROR((invest_commune!$C34/invest_commune!$D34/12),0)</f>
        <v>0</v>
      </c>
      <c r="AU63" s="63">
        <f>IFERROR((invest_commune!$C34/invest_commune!$D34/12),0)</f>
        <v>0</v>
      </c>
      <c r="AV63" s="63">
        <f>IFERROR((invest_commune!$C34/invest_commune!$D34/12),0)</f>
        <v>0</v>
      </c>
      <c r="AW63" s="63">
        <f>IFERROR((invest_commune!$C34/invest_commune!$D34/12),0)</f>
        <v>0</v>
      </c>
      <c r="AX63" s="63">
        <f>IFERROR((invest_commune!$C34/invest_commune!$D34/12),0)</f>
        <v>0</v>
      </c>
      <c r="AY63" s="63">
        <f>IFERROR((invest_commune!$C34/invest_commune!$D34/12),0)</f>
        <v>0</v>
      </c>
      <c r="AZ63" s="63">
        <f>IFERROR((invest_commune!$C34/invest_commune!$D34/12),0)</f>
        <v>0</v>
      </c>
      <c r="BA63" s="63">
        <f>IFERROR((invest_commune!$C34/invest_commune!$D34/12),0)</f>
        <v>0</v>
      </c>
      <c r="BB63" s="104">
        <f t="shared" si="90"/>
        <v>0</v>
      </c>
      <c r="BC63" s="63">
        <f>IFERROR((invest_commune!$C34/invest_commune!$D34/12),0)</f>
        <v>0</v>
      </c>
      <c r="BD63" s="63">
        <f>IFERROR((invest_commune!$C34/invest_commune!$D34/12),0)</f>
        <v>0</v>
      </c>
      <c r="BE63" s="63">
        <f>IFERROR((invest_commune!$C34/invest_commune!$D34/12),0)</f>
        <v>0</v>
      </c>
      <c r="BF63" s="63">
        <f>IFERROR((invest_commune!$C34/invest_commune!$D34/12),0)</f>
        <v>0</v>
      </c>
      <c r="BG63" s="63">
        <f>IFERROR((invest_commune!$C34/invest_commune!$D34/12),0)</f>
        <v>0</v>
      </c>
      <c r="BH63" s="63">
        <f>IFERROR((invest_commune!$C34/invest_commune!$D34/12),0)</f>
        <v>0</v>
      </c>
      <c r="BI63" s="63">
        <f>IFERROR((invest_commune!$C34/invest_commune!$D34/12),0)</f>
        <v>0</v>
      </c>
      <c r="BJ63" s="63">
        <f>IFERROR((invest_commune!$C34/invest_commune!$D34/12),0)</f>
        <v>0</v>
      </c>
      <c r="BK63" s="63">
        <f>IFERROR((invest_commune!$C34/invest_commune!$D34/12),0)</f>
        <v>0</v>
      </c>
      <c r="BL63" s="63">
        <f>IFERROR((invest_commune!$C34/invest_commune!$D34/12),0)</f>
        <v>0</v>
      </c>
      <c r="BM63" s="63">
        <f>IFERROR((invest_commune!$C34/invest_commune!$D34/12),0)</f>
        <v>0</v>
      </c>
      <c r="BN63" s="63">
        <f>IFERROR((invest_commune!$C34/invest_commune!$D34/12),0)</f>
        <v>0</v>
      </c>
      <c r="BO63" s="104">
        <f t="shared" si="91"/>
        <v>0</v>
      </c>
    </row>
    <row r="64" spans="2:67" x14ac:dyDescent="0.25">
      <c r="B64" s="106">
        <f>invest_commune!B35</f>
        <v>0</v>
      </c>
      <c r="C64" s="63">
        <f>IFERROR((invest_commune!$C35/invest_commune!$D35/12),0)</f>
        <v>0</v>
      </c>
      <c r="D64" s="63">
        <f>IFERROR((invest_commune!$C35/invest_commune!$D35/12),0)</f>
        <v>0</v>
      </c>
      <c r="E64" s="63">
        <f>IFERROR((invest_commune!$C35/invest_commune!$D35/12),0)</f>
        <v>0</v>
      </c>
      <c r="F64" s="63">
        <f>IFERROR((invest_commune!$C35/invest_commune!$D35/12),0)</f>
        <v>0</v>
      </c>
      <c r="G64" s="63">
        <f>IFERROR((invest_commune!$C35/invest_commune!$D35/12),0)</f>
        <v>0</v>
      </c>
      <c r="H64" s="63">
        <f>IFERROR((invest_commune!$C35/invest_commune!$D35/12),0)</f>
        <v>0</v>
      </c>
      <c r="I64" s="63">
        <f>IFERROR((invest_commune!$C35/invest_commune!$D35/12),0)</f>
        <v>0</v>
      </c>
      <c r="J64" s="63">
        <f>IFERROR((invest_commune!$C35/invest_commune!$D35/12),0)</f>
        <v>0</v>
      </c>
      <c r="K64" s="63">
        <f>IFERROR((invest_commune!$C35/invest_commune!$D35/12),0)</f>
        <v>0</v>
      </c>
      <c r="L64" s="63">
        <f>IFERROR((invest_commune!$C35/invest_commune!$D35/12),0)</f>
        <v>0</v>
      </c>
      <c r="M64" s="63">
        <f>IFERROR((invest_commune!$C35/invest_commune!$D35/12),0)</f>
        <v>0</v>
      </c>
      <c r="N64" s="63">
        <f>IFERROR((invest_commune!$C35/invest_commune!$D35/12),0)</f>
        <v>0</v>
      </c>
      <c r="O64" s="104">
        <f t="shared" si="87"/>
        <v>0</v>
      </c>
      <c r="P64" s="63">
        <f>IFERROR((invest_commune!$C35/invest_commune!$D35/12),0)</f>
        <v>0</v>
      </c>
      <c r="Q64" s="63">
        <f>IFERROR((invest_commune!$C35/invest_commune!$D35/12),0)</f>
        <v>0</v>
      </c>
      <c r="R64" s="63">
        <f>IFERROR((invest_commune!$C35/invest_commune!$D35/12),0)</f>
        <v>0</v>
      </c>
      <c r="S64" s="63">
        <f>IFERROR((invest_commune!$C35/invest_commune!$D35/12),0)</f>
        <v>0</v>
      </c>
      <c r="T64" s="63">
        <f>IFERROR((invest_commune!$C35/invest_commune!$D35/12),0)</f>
        <v>0</v>
      </c>
      <c r="U64" s="63">
        <f>IFERROR((invest_commune!$C35/invest_commune!$D35/12),0)</f>
        <v>0</v>
      </c>
      <c r="V64" s="63">
        <f>IFERROR((invest_commune!$C35/invest_commune!$D35/12),0)</f>
        <v>0</v>
      </c>
      <c r="W64" s="63">
        <f>IFERROR((invest_commune!$C35/invest_commune!$D35/12),0)</f>
        <v>0</v>
      </c>
      <c r="X64" s="63">
        <f>IFERROR((invest_commune!$C35/invest_commune!$D35/12),0)</f>
        <v>0</v>
      </c>
      <c r="Y64" s="63">
        <f>IFERROR((invest_commune!$C35/invest_commune!$D35/12),0)</f>
        <v>0</v>
      </c>
      <c r="Z64" s="63">
        <f>IFERROR((invest_commune!$C35/invest_commune!$D35/12),0)</f>
        <v>0</v>
      </c>
      <c r="AA64" s="63">
        <f>IFERROR((invest_commune!$C35/invest_commune!$D35/12),0)</f>
        <v>0</v>
      </c>
      <c r="AB64" s="104">
        <f t="shared" si="88"/>
        <v>0</v>
      </c>
      <c r="AC64" s="63">
        <f>IFERROR((invest_commune!$C35/invest_commune!$D35/12),0)</f>
        <v>0</v>
      </c>
      <c r="AD64" s="63">
        <f>IFERROR((invest_commune!$C35/invest_commune!$D35/12),0)</f>
        <v>0</v>
      </c>
      <c r="AE64" s="63">
        <f>IFERROR((invest_commune!$C35/invest_commune!$D35/12),0)</f>
        <v>0</v>
      </c>
      <c r="AF64" s="63">
        <f>IFERROR((invest_commune!$C35/invest_commune!$D35/12),0)</f>
        <v>0</v>
      </c>
      <c r="AG64" s="63">
        <f>IFERROR((invest_commune!$C35/invest_commune!$D35/12),0)</f>
        <v>0</v>
      </c>
      <c r="AH64" s="63">
        <f>IFERROR((invest_commune!$C35/invest_commune!$D35/12),0)</f>
        <v>0</v>
      </c>
      <c r="AI64" s="63">
        <f>IFERROR((invest_commune!$C35/invest_commune!$D35/12),0)</f>
        <v>0</v>
      </c>
      <c r="AJ64" s="63">
        <f>IFERROR((invest_commune!$C35/invest_commune!$D35/12),0)</f>
        <v>0</v>
      </c>
      <c r="AK64" s="63">
        <f>IFERROR((invest_commune!$C35/invest_commune!$D35/12),0)</f>
        <v>0</v>
      </c>
      <c r="AL64" s="63">
        <f>IFERROR((invest_commune!$C35/invest_commune!$D35/12),0)</f>
        <v>0</v>
      </c>
      <c r="AM64" s="63">
        <f>IFERROR((invest_commune!$C35/invest_commune!$D35/12),0)</f>
        <v>0</v>
      </c>
      <c r="AN64" s="63">
        <f>IFERROR((invest_commune!$C35/invest_commune!$D35/12),0)</f>
        <v>0</v>
      </c>
      <c r="AO64" s="104">
        <f t="shared" si="89"/>
        <v>0</v>
      </c>
      <c r="AP64" s="63">
        <f>IFERROR((invest_commune!$C35/invest_commune!$D35/12),0)</f>
        <v>0</v>
      </c>
      <c r="AQ64" s="63">
        <f>IFERROR((invest_commune!$C35/invest_commune!$D35/12),0)</f>
        <v>0</v>
      </c>
      <c r="AR64" s="63">
        <f>IFERROR((invest_commune!$C35/invest_commune!$D35/12),0)</f>
        <v>0</v>
      </c>
      <c r="AS64" s="63">
        <f>IFERROR((invest_commune!$C35/invest_commune!$D35/12),0)</f>
        <v>0</v>
      </c>
      <c r="AT64" s="63">
        <f>IFERROR((invest_commune!$C35/invest_commune!$D35/12),0)</f>
        <v>0</v>
      </c>
      <c r="AU64" s="63">
        <f>IFERROR((invest_commune!$C35/invest_commune!$D35/12),0)</f>
        <v>0</v>
      </c>
      <c r="AV64" s="63">
        <f>IFERROR((invest_commune!$C35/invest_commune!$D35/12),0)</f>
        <v>0</v>
      </c>
      <c r="AW64" s="63">
        <f>IFERROR((invest_commune!$C35/invest_commune!$D35/12),0)</f>
        <v>0</v>
      </c>
      <c r="AX64" s="63">
        <f>IFERROR((invest_commune!$C35/invest_commune!$D35/12),0)</f>
        <v>0</v>
      </c>
      <c r="AY64" s="63">
        <f>IFERROR((invest_commune!$C35/invest_commune!$D35/12),0)</f>
        <v>0</v>
      </c>
      <c r="AZ64" s="63">
        <f>IFERROR((invest_commune!$C35/invest_commune!$D35/12),0)</f>
        <v>0</v>
      </c>
      <c r="BA64" s="63">
        <f>IFERROR((invest_commune!$C35/invest_commune!$D35/12),0)</f>
        <v>0</v>
      </c>
      <c r="BB64" s="104">
        <f t="shared" si="90"/>
        <v>0</v>
      </c>
      <c r="BC64" s="63">
        <f>IFERROR((invest_commune!$C35/invest_commune!$D35/12),0)</f>
        <v>0</v>
      </c>
      <c r="BD64" s="63">
        <f>IFERROR((invest_commune!$C35/invest_commune!$D35/12),0)</f>
        <v>0</v>
      </c>
      <c r="BE64" s="63">
        <f>IFERROR((invest_commune!$C35/invest_commune!$D35/12),0)</f>
        <v>0</v>
      </c>
      <c r="BF64" s="63">
        <f>IFERROR((invest_commune!$C35/invest_commune!$D35/12),0)</f>
        <v>0</v>
      </c>
      <c r="BG64" s="63">
        <f>IFERROR((invest_commune!$C35/invest_commune!$D35/12),0)</f>
        <v>0</v>
      </c>
      <c r="BH64" s="63">
        <f>IFERROR((invest_commune!$C35/invest_commune!$D35/12),0)</f>
        <v>0</v>
      </c>
      <c r="BI64" s="63">
        <f>IFERROR((invest_commune!$C35/invest_commune!$D35/12),0)</f>
        <v>0</v>
      </c>
      <c r="BJ64" s="63">
        <f>IFERROR((invest_commune!$C35/invest_commune!$D35/12),0)</f>
        <v>0</v>
      </c>
      <c r="BK64" s="63">
        <f>IFERROR((invest_commune!$C35/invest_commune!$D35/12),0)</f>
        <v>0</v>
      </c>
      <c r="BL64" s="63">
        <f>IFERROR((invest_commune!$C35/invest_commune!$D35/12),0)</f>
        <v>0</v>
      </c>
      <c r="BM64" s="63">
        <f>IFERROR((invest_commune!$C35/invest_commune!$D35/12),0)</f>
        <v>0</v>
      </c>
      <c r="BN64" s="63">
        <f>IFERROR((invest_commune!$C35/invest_commune!$D35/12),0)</f>
        <v>0</v>
      </c>
      <c r="BO64" s="104">
        <f t="shared" si="91"/>
        <v>0</v>
      </c>
    </row>
    <row r="65" spans="2:67" x14ac:dyDescent="0.25">
      <c r="B65" s="106">
        <f>invest_commune!B36</f>
        <v>0</v>
      </c>
      <c r="C65" s="63">
        <f>IFERROR((invest_commune!$C36/invest_commune!$D36/12),0)</f>
        <v>0</v>
      </c>
      <c r="D65" s="63">
        <f>IFERROR((invest_commune!$C36/invest_commune!$D36/12),0)</f>
        <v>0</v>
      </c>
      <c r="E65" s="63">
        <f>IFERROR((invest_commune!$C36/invest_commune!$D36/12),0)</f>
        <v>0</v>
      </c>
      <c r="F65" s="63">
        <f>IFERROR((invest_commune!$C36/invest_commune!$D36/12),0)</f>
        <v>0</v>
      </c>
      <c r="G65" s="63">
        <f>IFERROR((invest_commune!$C36/invest_commune!$D36/12),0)</f>
        <v>0</v>
      </c>
      <c r="H65" s="63">
        <f>IFERROR((invest_commune!$C36/invest_commune!$D36/12),0)</f>
        <v>0</v>
      </c>
      <c r="I65" s="63">
        <f>IFERROR((invest_commune!$C36/invest_commune!$D36/12),0)</f>
        <v>0</v>
      </c>
      <c r="J65" s="63">
        <f>IFERROR((invest_commune!$C36/invest_commune!$D36/12),0)</f>
        <v>0</v>
      </c>
      <c r="K65" s="63">
        <f>IFERROR((invest_commune!$C36/invest_commune!$D36/12),0)</f>
        <v>0</v>
      </c>
      <c r="L65" s="63">
        <f>IFERROR((invest_commune!$C36/invest_commune!$D36/12),0)</f>
        <v>0</v>
      </c>
      <c r="M65" s="63">
        <f>IFERROR((invest_commune!$C36/invest_commune!$D36/12),0)</f>
        <v>0</v>
      </c>
      <c r="N65" s="63">
        <f>IFERROR((invest_commune!$C36/invest_commune!$D36/12),0)</f>
        <v>0</v>
      </c>
      <c r="O65" s="104">
        <f t="shared" si="87"/>
        <v>0</v>
      </c>
      <c r="P65" s="63">
        <f>IFERROR((invest_commune!$C36/invest_commune!$D36/12),0)</f>
        <v>0</v>
      </c>
      <c r="Q65" s="63">
        <f>IFERROR((invest_commune!$C36/invest_commune!$D36/12),0)</f>
        <v>0</v>
      </c>
      <c r="R65" s="63">
        <f>IFERROR((invest_commune!$C36/invest_commune!$D36/12),0)</f>
        <v>0</v>
      </c>
      <c r="S65" s="63">
        <f>IFERROR((invest_commune!$C36/invest_commune!$D36/12),0)</f>
        <v>0</v>
      </c>
      <c r="T65" s="63">
        <f>IFERROR((invest_commune!$C36/invest_commune!$D36/12),0)</f>
        <v>0</v>
      </c>
      <c r="U65" s="63">
        <f>IFERROR((invest_commune!$C36/invest_commune!$D36/12),0)</f>
        <v>0</v>
      </c>
      <c r="V65" s="63">
        <f>IFERROR((invest_commune!$C36/invest_commune!$D36/12),0)</f>
        <v>0</v>
      </c>
      <c r="W65" s="63">
        <f>IFERROR((invest_commune!$C36/invest_commune!$D36/12),0)</f>
        <v>0</v>
      </c>
      <c r="X65" s="63">
        <f>IFERROR((invest_commune!$C36/invest_commune!$D36/12),0)</f>
        <v>0</v>
      </c>
      <c r="Y65" s="63">
        <f>IFERROR((invest_commune!$C36/invest_commune!$D36/12),0)</f>
        <v>0</v>
      </c>
      <c r="Z65" s="63">
        <f>IFERROR((invest_commune!$C36/invest_commune!$D36/12),0)</f>
        <v>0</v>
      </c>
      <c r="AA65" s="63">
        <f>IFERROR((invest_commune!$C36/invest_commune!$D36/12),0)</f>
        <v>0</v>
      </c>
      <c r="AB65" s="104">
        <f t="shared" si="88"/>
        <v>0</v>
      </c>
      <c r="AC65" s="63">
        <f>IFERROR((invest_commune!$C36/invest_commune!$D36/12),0)</f>
        <v>0</v>
      </c>
      <c r="AD65" s="63">
        <f>IFERROR((invest_commune!$C36/invest_commune!$D36/12),0)</f>
        <v>0</v>
      </c>
      <c r="AE65" s="63">
        <f>IFERROR((invest_commune!$C36/invest_commune!$D36/12),0)</f>
        <v>0</v>
      </c>
      <c r="AF65" s="63">
        <f>IFERROR((invest_commune!$C36/invest_commune!$D36/12),0)</f>
        <v>0</v>
      </c>
      <c r="AG65" s="63">
        <f>IFERROR((invest_commune!$C36/invest_commune!$D36/12),0)</f>
        <v>0</v>
      </c>
      <c r="AH65" s="63">
        <f>IFERROR((invest_commune!$C36/invest_commune!$D36/12),0)</f>
        <v>0</v>
      </c>
      <c r="AI65" s="63">
        <f>IFERROR((invest_commune!$C36/invest_commune!$D36/12),0)</f>
        <v>0</v>
      </c>
      <c r="AJ65" s="63">
        <f>IFERROR((invest_commune!$C36/invest_commune!$D36/12),0)</f>
        <v>0</v>
      </c>
      <c r="AK65" s="63">
        <f>IFERROR((invest_commune!$C36/invest_commune!$D36/12),0)</f>
        <v>0</v>
      </c>
      <c r="AL65" s="63">
        <f>IFERROR((invest_commune!$C36/invest_commune!$D36/12),0)</f>
        <v>0</v>
      </c>
      <c r="AM65" s="63">
        <f>IFERROR((invest_commune!$C36/invest_commune!$D36/12),0)</f>
        <v>0</v>
      </c>
      <c r="AN65" s="63">
        <f>IFERROR((invest_commune!$C36/invest_commune!$D36/12),0)</f>
        <v>0</v>
      </c>
      <c r="AO65" s="104">
        <f t="shared" si="89"/>
        <v>0</v>
      </c>
      <c r="AP65" s="63">
        <f>IFERROR((invest_commune!$C36/invest_commune!$D36/12),0)</f>
        <v>0</v>
      </c>
      <c r="AQ65" s="63">
        <f>IFERROR((invest_commune!$C36/invest_commune!$D36/12),0)</f>
        <v>0</v>
      </c>
      <c r="AR65" s="63">
        <f>IFERROR((invest_commune!$C36/invest_commune!$D36/12),0)</f>
        <v>0</v>
      </c>
      <c r="AS65" s="63">
        <f>IFERROR((invest_commune!$C36/invest_commune!$D36/12),0)</f>
        <v>0</v>
      </c>
      <c r="AT65" s="63">
        <f>IFERROR((invest_commune!$C36/invest_commune!$D36/12),0)</f>
        <v>0</v>
      </c>
      <c r="AU65" s="63">
        <f>IFERROR((invest_commune!$C36/invest_commune!$D36/12),0)</f>
        <v>0</v>
      </c>
      <c r="AV65" s="63">
        <f>IFERROR((invest_commune!$C36/invest_commune!$D36/12),0)</f>
        <v>0</v>
      </c>
      <c r="AW65" s="63">
        <f>IFERROR((invest_commune!$C36/invest_commune!$D36/12),0)</f>
        <v>0</v>
      </c>
      <c r="AX65" s="63">
        <f>IFERROR((invest_commune!$C36/invest_commune!$D36/12),0)</f>
        <v>0</v>
      </c>
      <c r="AY65" s="63">
        <f>IFERROR((invest_commune!$C36/invest_commune!$D36/12),0)</f>
        <v>0</v>
      </c>
      <c r="AZ65" s="63">
        <f>IFERROR((invest_commune!$C36/invest_commune!$D36/12),0)</f>
        <v>0</v>
      </c>
      <c r="BA65" s="63">
        <f>IFERROR((invest_commune!$C36/invest_commune!$D36/12),0)</f>
        <v>0</v>
      </c>
      <c r="BB65" s="104">
        <f t="shared" si="90"/>
        <v>0</v>
      </c>
      <c r="BC65" s="63">
        <f>IFERROR((invest_commune!$C36/invest_commune!$D36/12),0)</f>
        <v>0</v>
      </c>
      <c r="BD65" s="63">
        <f>IFERROR((invest_commune!$C36/invest_commune!$D36/12),0)</f>
        <v>0</v>
      </c>
      <c r="BE65" s="63">
        <f>IFERROR((invest_commune!$C36/invest_commune!$D36/12),0)</f>
        <v>0</v>
      </c>
      <c r="BF65" s="63">
        <f>IFERROR((invest_commune!$C36/invest_commune!$D36/12),0)</f>
        <v>0</v>
      </c>
      <c r="BG65" s="63">
        <f>IFERROR((invest_commune!$C36/invest_commune!$D36/12),0)</f>
        <v>0</v>
      </c>
      <c r="BH65" s="63">
        <f>IFERROR((invest_commune!$C36/invest_commune!$D36/12),0)</f>
        <v>0</v>
      </c>
      <c r="BI65" s="63">
        <f>IFERROR((invest_commune!$C36/invest_commune!$D36/12),0)</f>
        <v>0</v>
      </c>
      <c r="BJ65" s="63">
        <f>IFERROR((invest_commune!$C36/invest_commune!$D36/12),0)</f>
        <v>0</v>
      </c>
      <c r="BK65" s="63">
        <f>IFERROR((invest_commune!$C36/invest_commune!$D36/12),0)</f>
        <v>0</v>
      </c>
      <c r="BL65" s="63">
        <f>IFERROR((invest_commune!$C36/invest_commune!$D36/12),0)</f>
        <v>0</v>
      </c>
      <c r="BM65" s="63">
        <f>IFERROR((invest_commune!$C36/invest_commune!$D36/12),0)</f>
        <v>0</v>
      </c>
      <c r="BN65" s="63">
        <f>IFERROR((invest_commune!$C36/invest_commune!$D36/12),0)</f>
        <v>0</v>
      </c>
      <c r="BO65" s="104">
        <f t="shared" si="91"/>
        <v>0</v>
      </c>
    </row>
    <row r="66" spans="2:67" x14ac:dyDescent="0.25">
      <c r="B66" s="106">
        <f>invest_commune!B37</f>
        <v>0</v>
      </c>
      <c r="C66" s="63">
        <f>IFERROR((invest_commune!$C37/invest_commune!$D37/12),0)</f>
        <v>0</v>
      </c>
      <c r="D66" s="63">
        <f>IFERROR((invest_commune!$C37/invest_commune!$D37/12),0)</f>
        <v>0</v>
      </c>
      <c r="E66" s="63">
        <f>IFERROR((invest_commune!$C37/invest_commune!$D37/12),0)</f>
        <v>0</v>
      </c>
      <c r="F66" s="63">
        <f>IFERROR((invest_commune!$C37/invest_commune!$D37/12),0)</f>
        <v>0</v>
      </c>
      <c r="G66" s="63">
        <f>IFERROR((invest_commune!$C37/invest_commune!$D37/12),0)</f>
        <v>0</v>
      </c>
      <c r="H66" s="63">
        <f>IFERROR((invest_commune!$C37/invest_commune!$D37/12),0)</f>
        <v>0</v>
      </c>
      <c r="I66" s="63">
        <f>IFERROR((invest_commune!$C37/invest_commune!$D37/12),0)</f>
        <v>0</v>
      </c>
      <c r="J66" s="63">
        <f>IFERROR((invest_commune!$C37/invest_commune!$D37/12),0)</f>
        <v>0</v>
      </c>
      <c r="K66" s="63">
        <f>IFERROR((invest_commune!$C37/invest_commune!$D37/12),0)</f>
        <v>0</v>
      </c>
      <c r="L66" s="63">
        <f>IFERROR((invest_commune!$C37/invest_commune!$D37/12),0)</f>
        <v>0</v>
      </c>
      <c r="M66" s="63">
        <f>IFERROR((invest_commune!$C37/invest_commune!$D37/12),0)</f>
        <v>0</v>
      </c>
      <c r="N66" s="63">
        <f>IFERROR((invest_commune!$C37/invest_commune!$D37/12),0)</f>
        <v>0</v>
      </c>
      <c r="O66" s="104">
        <f t="shared" si="87"/>
        <v>0</v>
      </c>
      <c r="P66" s="63">
        <f>IFERROR((invest_commune!$C37/invest_commune!$D37/12),0)</f>
        <v>0</v>
      </c>
      <c r="Q66" s="63">
        <f>IFERROR((invest_commune!$C37/invest_commune!$D37/12),0)</f>
        <v>0</v>
      </c>
      <c r="R66" s="63">
        <f>IFERROR((invest_commune!$C37/invest_commune!$D37/12),0)</f>
        <v>0</v>
      </c>
      <c r="S66" s="63">
        <f>IFERROR((invest_commune!$C37/invest_commune!$D37/12),0)</f>
        <v>0</v>
      </c>
      <c r="T66" s="63">
        <f>IFERROR((invest_commune!$C37/invest_commune!$D37/12),0)</f>
        <v>0</v>
      </c>
      <c r="U66" s="63">
        <f>IFERROR((invest_commune!$C37/invest_commune!$D37/12),0)</f>
        <v>0</v>
      </c>
      <c r="V66" s="63">
        <f>IFERROR((invest_commune!$C37/invest_commune!$D37/12),0)</f>
        <v>0</v>
      </c>
      <c r="W66" s="63">
        <f>IFERROR((invest_commune!$C37/invest_commune!$D37/12),0)</f>
        <v>0</v>
      </c>
      <c r="X66" s="63">
        <f>IFERROR((invest_commune!$C37/invest_commune!$D37/12),0)</f>
        <v>0</v>
      </c>
      <c r="Y66" s="63">
        <f>IFERROR((invest_commune!$C37/invest_commune!$D37/12),0)</f>
        <v>0</v>
      </c>
      <c r="Z66" s="63">
        <f>IFERROR((invest_commune!$C37/invest_commune!$D37/12),0)</f>
        <v>0</v>
      </c>
      <c r="AA66" s="63">
        <f>IFERROR((invest_commune!$C37/invest_commune!$D37/12),0)</f>
        <v>0</v>
      </c>
      <c r="AB66" s="104">
        <f t="shared" si="88"/>
        <v>0</v>
      </c>
      <c r="AC66" s="63">
        <f>IFERROR((invest_commune!$C37/invest_commune!$D37/12),0)</f>
        <v>0</v>
      </c>
      <c r="AD66" s="63">
        <f>IFERROR((invest_commune!$C37/invest_commune!$D37/12),0)</f>
        <v>0</v>
      </c>
      <c r="AE66" s="63">
        <f>IFERROR((invest_commune!$C37/invest_commune!$D37/12),0)</f>
        <v>0</v>
      </c>
      <c r="AF66" s="63">
        <f>IFERROR((invest_commune!$C37/invest_commune!$D37/12),0)</f>
        <v>0</v>
      </c>
      <c r="AG66" s="63">
        <f>IFERROR((invest_commune!$C37/invest_commune!$D37/12),0)</f>
        <v>0</v>
      </c>
      <c r="AH66" s="63">
        <f>IFERROR((invest_commune!$C37/invest_commune!$D37/12),0)</f>
        <v>0</v>
      </c>
      <c r="AI66" s="63">
        <f>IFERROR((invest_commune!$C37/invest_commune!$D37/12),0)</f>
        <v>0</v>
      </c>
      <c r="AJ66" s="63">
        <f>IFERROR((invest_commune!$C37/invest_commune!$D37/12),0)</f>
        <v>0</v>
      </c>
      <c r="AK66" s="63">
        <f>IFERROR((invest_commune!$C37/invest_commune!$D37/12),0)</f>
        <v>0</v>
      </c>
      <c r="AL66" s="63">
        <f>IFERROR((invest_commune!$C37/invest_commune!$D37/12),0)</f>
        <v>0</v>
      </c>
      <c r="AM66" s="63">
        <f>IFERROR((invest_commune!$C37/invest_commune!$D37/12),0)</f>
        <v>0</v>
      </c>
      <c r="AN66" s="63">
        <f>IFERROR((invest_commune!$C37/invest_commune!$D37/12),0)</f>
        <v>0</v>
      </c>
      <c r="AO66" s="104">
        <f t="shared" si="89"/>
        <v>0</v>
      </c>
      <c r="AP66" s="63">
        <f>IFERROR((invest_commune!$C37/invest_commune!$D37/12),0)</f>
        <v>0</v>
      </c>
      <c r="AQ66" s="63">
        <f>IFERROR((invest_commune!$C37/invest_commune!$D37/12),0)</f>
        <v>0</v>
      </c>
      <c r="AR66" s="63">
        <f>IFERROR((invest_commune!$C37/invest_commune!$D37/12),0)</f>
        <v>0</v>
      </c>
      <c r="AS66" s="63">
        <f>IFERROR((invest_commune!$C37/invest_commune!$D37/12),0)</f>
        <v>0</v>
      </c>
      <c r="AT66" s="63">
        <f>IFERROR((invest_commune!$C37/invest_commune!$D37/12),0)</f>
        <v>0</v>
      </c>
      <c r="AU66" s="63">
        <f>IFERROR((invest_commune!$C37/invest_commune!$D37/12),0)</f>
        <v>0</v>
      </c>
      <c r="AV66" s="63">
        <f>IFERROR((invest_commune!$C37/invest_commune!$D37/12),0)</f>
        <v>0</v>
      </c>
      <c r="AW66" s="63">
        <f>IFERROR((invest_commune!$C37/invest_commune!$D37/12),0)</f>
        <v>0</v>
      </c>
      <c r="AX66" s="63">
        <f>IFERROR((invest_commune!$C37/invest_commune!$D37/12),0)</f>
        <v>0</v>
      </c>
      <c r="AY66" s="63">
        <f>IFERROR((invest_commune!$C37/invest_commune!$D37/12),0)</f>
        <v>0</v>
      </c>
      <c r="AZ66" s="63">
        <f>IFERROR((invest_commune!$C37/invest_commune!$D37/12),0)</f>
        <v>0</v>
      </c>
      <c r="BA66" s="63">
        <f>IFERROR((invest_commune!$C37/invest_commune!$D37/12),0)</f>
        <v>0</v>
      </c>
      <c r="BB66" s="104">
        <f t="shared" si="90"/>
        <v>0</v>
      </c>
      <c r="BC66" s="63">
        <f>IFERROR((invest_commune!$C37/invest_commune!$D37/12),0)</f>
        <v>0</v>
      </c>
      <c r="BD66" s="63">
        <f>IFERROR((invest_commune!$C37/invest_commune!$D37/12),0)</f>
        <v>0</v>
      </c>
      <c r="BE66" s="63">
        <f>IFERROR((invest_commune!$C37/invest_commune!$D37/12),0)</f>
        <v>0</v>
      </c>
      <c r="BF66" s="63">
        <f>IFERROR((invest_commune!$C37/invest_commune!$D37/12),0)</f>
        <v>0</v>
      </c>
      <c r="BG66" s="63">
        <f>IFERROR((invest_commune!$C37/invest_commune!$D37/12),0)</f>
        <v>0</v>
      </c>
      <c r="BH66" s="63">
        <f>IFERROR((invest_commune!$C37/invest_commune!$D37/12),0)</f>
        <v>0</v>
      </c>
      <c r="BI66" s="63">
        <f>IFERROR((invest_commune!$C37/invest_commune!$D37/12),0)</f>
        <v>0</v>
      </c>
      <c r="BJ66" s="63">
        <f>IFERROR((invest_commune!$C37/invest_commune!$D37/12),0)</f>
        <v>0</v>
      </c>
      <c r="BK66" s="63">
        <f>IFERROR((invest_commune!$C37/invest_commune!$D37/12),0)</f>
        <v>0</v>
      </c>
      <c r="BL66" s="63">
        <f>IFERROR((invest_commune!$C37/invest_commune!$D37/12),0)</f>
        <v>0</v>
      </c>
      <c r="BM66" s="63">
        <f>IFERROR((invest_commune!$C37/invest_commune!$D37/12),0)</f>
        <v>0</v>
      </c>
      <c r="BN66" s="63">
        <f>IFERROR((invest_commune!$C37/invest_commune!$D37/12),0)</f>
        <v>0</v>
      </c>
      <c r="BO66" s="104">
        <f t="shared" si="91"/>
        <v>0</v>
      </c>
    </row>
    <row r="67" spans="2:67" x14ac:dyDescent="0.25">
      <c r="B67" s="106">
        <f>invest_commune!B38</f>
        <v>0</v>
      </c>
      <c r="C67" s="63">
        <f>IFERROR((invest_commune!$C38/invest_commune!$D38/12),0)</f>
        <v>0</v>
      </c>
      <c r="D67" s="63">
        <f>IFERROR((invest_commune!$C38/invest_commune!$D38/12),0)</f>
        <v>0</v>
      </c>
      <c r="E67" s="63">
        <f>IFERROR((invest_commune!$C38/invest_commune!$D38/12),0)</f>
        <v>0</v>
      </c>
      <c r="F67" s="63">
        <f>IFERROR((invest_commune!$C38/invest_commune!$D38/12),0)</f>
        <v>0</v>
      </c>
      <c r="G67" s="63">
        <f>IFERROR((invest_commune!$C38/invest_commune!$D38/12),0)</f>
        <v>0</v>
      </c>
      <c r="H67" s="63">
        <f>IFERROR((invest_commune!$C38/invest_commune!$D38/12),0)</f>
        <v>0</v>
      </c>
      <c r="I67" s="63">
        <f>IFERROR((invest_commune!$C38/invest_commune!$D38/12),0)</f>
        <v>0</v>
      </c>
      <c r="J67" s="63">
        <f>IFERROR((invest_commune!$C38/invest_commune!$D38/12),0)</f>
        <v>0</v>
      </c>
      <c r="K67" s="63">
        <f>IFERROR((invest_commune!$C38/invest_commune!$D38/12),0)</f>
        <v>0</v>
      </c>
      <c r="L67" s="63">
        <f>IFERROR((invest_commune!$C38/invest_commune!$D38/12),0)</f>
        <v>0</v>
      </c>
      <c r="M67" s="63">
        <f>IFERROR((invest_commune!$C38/invest_commune!$D38/12),0)</f>
        <v>0</v>
      </c>
      <c r="N67" s="63">
        <f>IFERROR((invest_commune!$C38/invest_commune!$D38/12),0)</f>
        <v>0</v>
      </c>
      <c r="O67" s="104">
        <f t="shared" si="87"/>
        <v>0</v>
      </c>
      <c r="P67" s="63">
        <f>IFERROR((invest_commune!$C38/invest_commune!$D38/12),0)</f>
        <v>0</v>
      </c>
      <c r="Q67" s="63">
        <f>IFERROR((invest_commune!$C38/invest_commune!$D38/12),0)</f>
        <v>0</v>
      </c>
      <c r="R67" s="63">
        <f>IFERROR((invest_commune!$C38/invest_commune!$D38/12),0)</f>
        <v>0</v>
      </c>
      <c r="S67" s="63">
        <f>IFERROR((invest_commune!$C38/invest_commune!$D38/12),0)</f>
        <v>0</v>
      </c>
      <c r="T67" s="63">
        <f>IFERROR((invest_commune!$C38/invest_commune!$D38/12),0)</f>
        <v>0</v>
      </c>
      <c r="U67" s="63">
        <f>IFERROR((invest_commune!$C38/invest_commune!$D38/12),0)</f>
        <v>0</v>
      </c>
      <c r="V67" s="63">
        <f>IFERROR((invest_commune!$C38/invest_commune!$D38/12),0)</f>
        <v>0</v>
      </c>
      <c r="W67" s="63">
        <f>IFERROR((invest_commune!$C38/invest_commune!$D38/12),0)</f>
        <v>0</v>
      </c>
      <c r="X67" s="63">
        <f>IFERROR((invest_commune!$C38/invest_commune!$D38/12),0)</f>
        <v>0</v>
      </c>
      <c r="Y67" s="63">
        <f>IFERROR((invest_commune!$C38/invest_commune!$D38/12),0)</f>
        <v>0</v>
      </c>
      <c r="Z67" s="63">
        <f>IFERROR((invest_commune!$C38/invest_commune!$D38/12),0)</f>
        <v>0</v>
      </c>
      <c r="AA67" s="63">
        <f>IFERROR((invest_commune!$C38/invest_commune!$D38/12),0)</f>
        <v>0</v>
      </c>
      <c r="AB67" s="104">
        <f t="shared" si="88"/>
        <v>0</v>
      </c>
      <c r="AC67" s="63">
        <f>IFERROR((invest_commune!$C38/invest_commune!$D38/12),0)</f>
        <v>0</v>
      </c>
      <c r="AD67" s="63">
        <f>IFERROR((invest_commune!$C38/invest_commune!$D38/12),0)</f>
        <v>0</v>
      </c>
      <c r="AE67" s="63">
        <f>IFERROR((invest_commune!$C38/invest_commune!$D38/12),0)</f>
        <v>0</v>
      </c>
      <c r="AF67" s="63">
        <f>IFERROR((invest_commune!$C38/invest_commune!$D38/12),0)</f>
        <v>0</v>
      </c>
      <c r="AG67" s="63">
        <f>IFERROR((invest_commune!$C38/invest_commune!$D38/12),0)</f>
        <v>0</v>
      </c>
      <c r="AH67" s="63">
        <f>IFERROR((invest_commune!$C38/invest_commune!$D38/12),0)</f>
        <v>0</v>
      </c>
      <c r="AI67" s="63">
        <f>IFERROR((invest_commune!$C38/invest_commune!$D38/12),0)</f>
        <v>0</v>
      </c>
      <c r="AJ67" s="63">
        <f>IFERROR((invest_commune!$C38/invest_commune!$D38/12),0)</f>
        <v>0</v>
      </c>
      <c r="AK67" s="63">
        <f>IFERROR((invest_commune!$C38/invest_commune!$D38/12),0)</f>
        <v>0</v>
      </c>
      <c r="AL67" s="63">
        <f>IFERROR((invest_commune!$C38/invest_commune!$D38/12),0)</f>
        <v>0</v>
      </c>
      <c r="AM67" s="63">
        <f>IFERROR((invest_commune!$C38/invest_commune!$D38/12),0)</f>
        <v>0</v>
      </c>
      <c r="AN67" s="63">
        <f>IFERROR((invest_commune!$C38/invest_commune!$D38/12),0)</f>
        <v>0</v>
      </c>
      <c r="AO67" s="104">
        <f t="shared" si="89"/>
        <v>0</v>
      </c>
      <c r="AP67" s="63">
        <f>IFERROR((invest_commune!$C38/invest_commune!$D38/12),0)</f>
        <v>0</v>
      </c>
      <c r="AQ67" s="63">
        <f>IFERROR((invest_commune!$C38/invest_commune!$D38/12),0)</f>
        <v>0</v>
      </c>
      <c r="AR67" s="63">
        <f>IFERROR((invest_commune!$C38/invest_commune!$D38/12),0)</f>
        <v>0</v>
      </c>
      <c r="AS67" s="63">
        <f>IFERROR((invest_commune!$C38/invest_commune!$D38/12),0)</f>
        <v>0</v>
      </c>
      <c r="AT67" s="63">
        <f>IFERROR((invest_commune!$C38/invest_commune!$D38/12),0)</f>
        <v>0</v>
      </c>
      <c r="AU67" s="63">
        <f>IFERROR((invest_commune!$C38/invest_commune!$D38/12),0)</f>
        <v>0</v>
      </c>
      <c r="AV67" s="63">
        <f>IFERROR((invest_commune!$C38/invest_commune!$D38/12),0)</f>
        <v>0</v>
      </c>
      <c r="AW67" s="63">
        <f>IFERROR((invest_commune!$C38/invest_commune!$D38/12),0)</f>
        <v>0</v>
      </c>
      <c r="AX67" s="63">
        <f>IFERROR((invest_commune!$C38/invest_commune!$D38/12),0)</f>
        <v>0</v>
      </c>
      <c r="AY67" s="63">
        <f>IFERROR((invest_commune!$C38/invest_commune!$D38/12),0)</f>
        <v>0</v>
      </c>
      <c r="AZ67" s="63">
        <f>IFERROR((invest_commune!$C38/invest_commune!$D38/12),0)</f>
        <v>0</v>
      </c>
      <c r="BA67" s="63">
        <f>IFERROR((invest_commune!$C38/invest_commune!$D38/12),0)</f>
        <v>0</v>
      </c>
      <c r="BB67" s="104">
        <f t="shared" si="90"/>
        <v>0</v>
      </c>
      <c r="BC67" s="63">
        <f>IFERROR((invest_commune!$C38/invest_commune!$D38/12),0)</f>
        <v>0</v>
      </c>
      <c r="BD67" s="63">
        <f>IFERROR((invest_commune!$C38/invest_commune!$D38/12),0)</f>
        <v>0</v>
      </c>
      <c r="BE67" s="63">
        <f>IFERROR((invest_commune!$C38/invest_commune!$D38/12),0)</f>
        <v>0</v>
      </c>
      <c r="BF67" s="63">
        <f>IFERROR((invest_commune!$C38/invest_commune!$D38/12),0)</f>
        <v>0</v>
      </c>
      <c r="BG67" s="63">
        <f>IFERROR((invest_commune!$C38/invest_commune!$D38/12),0)</f>
        <v>0</v>
      </c>
      <c r="BH67" s="63">
        <f>IFERROR((invest_commune!$C38/invest_commune!$D38/12),0)</f>
        <v>0</v>
      </c>
      <c r="BI67" s="63">
        <f>IFERROR((invest_commune!$C38/invest_commune!$D38/12),0)</f>
        <v>0</v>
      </c>
      <c r="BJ67" s="63">
        <f>IFERROR((invest_commune!$C38/invest_commune!$D38/12),0)</f>
        <v>0</v>
      </c>
      <c r="BK67" s="63">
        <f>IFERROR((invest_commune!$C38/invest_commune!$D38/12),0)</f>
        <v>0</v>
      </c>
      <c r="BL67" s="63">
        <f>IFERROR((invest_commune!$C38/invest_commune!$D38/12),0)</f>
        <v>0</v>
      </c>
      <c r="BM67" s="63">
        <f>IFERROR((invest_commune!$C38/invest_commune!$D38/12),0)</f>
        <v>0</v>
      </c>
      <c r="BN67" s="63">
        <f>IFERROR((invest_commune!$C38/invest_commune!$D38/12),0)</f>
        <v>0</v>
      </c>
      <c r="BO67" s="104">
        <f t="shared" si="91"/>
        <v>0</v>
      </c>
    </row>
    <row r="68" spans="2:67" x14ac:dyDescent="0.25">
      <c r="B68" s="106">
        <f>invest_commune!B39</f>
        <v>0</v>
      </c>
      <c r="C68" s="63">
        <f>IFERROR((invest_commune!$C39/invest_commune!$D39/12),0)</f>
        <v>0</v>
      </c>
      <c r="D68" s="63">
        <f>IFERROR((invest_commune!$C39/invest_commune!$D39/12),0)</f>
        <v>0</v>
      </c>
      <c r="E68" s="63">
        <f>IFERROR((invest_commune!$C39/invest_commune!$D39/12),0)</f>
        <v>0</v>
      </c>
      <c r="F68" s="63">
        <f>IFERROR((invest_commune!$C39/invest_commune!$D39/12),0)</f>
        <v>0</v>
      </c>
      <c r="G68" s="63">
        <f>IFERROR((invest_commune!$C39/invest_commune!$D39/12),0)</f>
        <v>0</v>
      </c>
      <c r="H68" s="63">
        <f>IFERROR((invest_commune!$C39/invest_commune!$D39/12),0)</f>
        <v>0</v>
      </c>
      <c r="I68" s="63">
        <f>IFERROR((invest_commune!$C39/invest_commune!$D39/12),0)</f>
        <v>0</v>
      </c>
      <c r="J68" s="63">
        <f>IFERROR((invest_commune!$C39/invest_commune!$D39/12),0)</f>
        <v>0</v>
      </c>
      <c r="K68" s="63">
        <f>IFERROR((invest_commune!$C39/invest_commune!$D39/12),0)</f>
        <v>0</v>
      </c>
      <c r="L68" s="63">
        <f>IFERROR((invest_commune!$C39/invest_commune!$D39/12),0)</f>
        <v>0</v>
      </c>
      <c r="M68" s="63">
        <f>IFERROR((invest_commune!$C39/invest_commune!$D39/12),0)</f>
        <v>0</v>
      </c>
      <c r="N68" s="63">
        <f>IFERROR((invest_commune!$C39/invest_commune!$D39/12),0)</f>
        <v>0</v>
      </c>
      <c r="O68" s="104">
        <f t="shared" si="87"/>
        <v>0</v>
      </c>
      <c r="P68" s="63">
        <f>IFERROR((invest_commune!$C39/invest_commune!$D39/12),0)</f>
        <v>0</v>
      </c>
      <c r="Q68" s="63">
        <f>IFERROR((invest_commune!$C39/invest_commune!$D39/12),0)</f>
        <v>0</v>
      </c>
      <c r="R68" s="63">
        <f>IFERROR((invest_commune!$C39/invest_commune!$D39/12),0)</f>
        <v>0</v>
      </c>
      <c r="S68" s="63">
        <f>IFERROR((invest_commune!$C39/invest_commune!$D39/12),0)</f>
        <v>0</v>
      </c>
      <c r="T68" s="63">
        <f>IFERROR((invest_commune!$C39/invest_commune!$D39/12),0)</f>
        <v>0</v>
      </c>
      <c r="U68" s="63">
        <f>IFERROR((invest_commune!$C39/invest_commune!$D39/12),0)</f>
        <v>0</v>
      </c>
      <c r="V68" s="63">
        <f>IFERROR((invest_commune!$C39/invest_commune!$D39/12),0)</f>
        <v>0</v>
      </c>
      <c r="W68" s="63">
        <f>IFERROR((invest_commune!$C39/invest_commune!$D39/12),0)</f>
        <v>0</v>
      </c>
      <c r="X68" s="63">
        <f>IFERROR((invest_commune!$C39/invest_commune!$D39/12),0)</f>
        <v>0</v>
      </c>
      <c r="Y68" s="63">
        <f>IFERROR((invest_commune!$C39/invest_commune!$D39/12),0)</f>
        <v>0</v>
      </c>
      <c r="Z68" s="63">
        <f>IFERROR((invest_commune!$C39/invest_commune!$D39/12),0)</f>
        <v>0</v>
      </c>
      <c r="AA68" s="63">
        <f>IFERROR((invest_commune!$C39/invest_commune!$D39/12),0)</f>
        <v>0</v>
      </c>
      <c r="AB68" s="104">
        <f t="shared" si="88"/>
        <v>0</v>
      </c>
      <c r="AC68" s="63">
        <f>IFERROR((invest_commune!$C39/invest_commune!$D39/12),0)</f>
        <v>0</v>
      </c>
      <c r="AD68" s="63">
        <f>IFERROR((invest_commune!$C39/invest_commune!$D39/12),0)</f>
        <v>0</v>
      </c>
      <c r="AE68" s="63">
        <f>IFERROR((invest_commune!$C39/invest_commune!$D39/12),0)</f>
        <v>0</v>
      </c>
      <c r="AF68" s="63">
        <f>IFERROR((invest_commune!$C39/invest_commune!$D39/12),0)</f>
        <v>0</v>
      </c>
      <c r="AG68" s="63">
        <f>IFERROR((invest_commune!$C39/invest_commune!$D39/12),0)</f>
        <v>0</v>
      </c>
      <c r="AH68" s="63">
        <f>IFERROR((invest_commune!$C39/invest_commune!$D39/12),0)</f>
        <v>0</v>
      </c>
      <c r="AI68" s="63">
        <f>IFERROR((invest_commune!$C39/invest_commune!$D39/12),0)</f>
        <v>0</v>
      </c>
      <c r="AJ68" s="63">
        <f>IFERROR((invest_commune!$C39/invest_commune!$D39/12),0)</f>
        <v>0</v>
      </c>
      <c r="AK68" s="63">
        <f>IFERROR((invest_commune!$C39/invest_commune!$D39/12),0)</f>
        <v>0</v>
      </c>
      <c r="AL68" s="63">
        <f>IFERROR((invest_commune!$C39/invest_commune!$D39/12),0)</f>
        <v>0</v>
      </c>
      <c r="AM68" s="63">
        <f>IFERROR((invest_commune!$C39/invest_commune!$D39/12),0)</f>
        <v>0</v>
      </c>
      <c r="AN68" s="63">
        <f>IFERROR((invest_commune!$C39/invest_commune!$D39/12),0)</f>
        <v>0</v>
      </c>
      <c r="AO68" s="104">
        <f t="shared" si="89"/>
        <v>0</v>
      </c>
      <c r="AP68" s="63">
        <f>IFERROR((invest_commune!$C39/invest_commune!$D39/12),0)</f>
        <v>0</v>
      </c>
      <c r="AQ68" s="63">
        <f>IFERROR((invest_commune!$C39/invest_commune!$D39/12),0)</f>
        <v>0</v>
      </c>
      <c r="AR68" s="63">
        <f>IFERROR((invest_commune!$C39/invest_commune!$D39/12),0)</f>
        <v>0</v>
      </c>
      <c r="AS68" s="63">
        <f>IFERROR((invest_commune!$C39/invest_commune!$D39/12),0)</f>
        <v>0</v>
      </c>
      <c r="AT68" s="63">
        <f>IFERROR((invest_commune!$C39/invest_commune!$D39/12),0)</f>
        <v>0</v>
      </c>
      <c r="AU68" s="63">
        <f>IFERROR((invest_commune!$C39/invest_commune!$D39/12),0)</f>
        <v>0</v>
      </c>
      <c r="AV68" s="63">
        <f>IFERROR((invest_commune!$C39/invest_commune!$D39/12),0)</f>
        <v>0</v>
      </c>
      <c r="AW68" s="63">
        <f>IFERROR((invest_commune!$C39/invest_commune!$D39/12),0)</f>
        <v>0</v>
      </c>
      <c r="AX68" s="63">
        <f>IFERROR((invest_commune!$C39/invest_commune!$D39/12),0)</f>
        <v>0</v>
      </c>
      <c r="AY68" s="63">
        <f>IFERROR((invest_commune!$C39/invest_commune!$D39/12),0)</f>
        <v>0</v>
      </c>
      <c r="AZ68" s="63">
        <f>IFERROR((invest_commune!$C39/invest_commune!$D39/12),0)</f>
        <v>0</v>
      </c>
      <c r="BA68" s="63">
        <f>IFERROR((invest_commune!$C39/invest_commune!$D39/12),0)</f>
        <v>0</v>
      </c>
      <c r="BB68" s="104">
        <f t="shared" si="90"/>
        <v>0</v>
      </c>
      <c r="BC68" s="63">
        <f>IFERROR((invest_commune!$C39/invest_commune!$D39/12),0)</f>
        <v>0</v>
      </c>
      <c r="BD68" s="63">
        <f>IFERROR((invest_commune!$C39/invest_commune!$D39/12),0)</f>
        <v>0</v>
      </c>
      <c r="BE68" s="63">
        <f>IFERROR((invest_commune!$C39/invest_commune!$D39/12),0)</f>
        <v>0</v>
      </c>
      <c r="BF68" s="63">
        <f>IFERROR((invest_commune!$C39/invest_commune!$D39/12),0)</f>
        <v>0</v>
      </c>
      <c r="BG68" s="63">
        <f>IFERROR((invest_commune!$C39/invest_commune!$D39/12),0)</f>
        <v>0</v>
      </c>
      <c r="BH68" s="63">
        <f>IFERROR((invest_commune!$C39/invest_commune!$D39/12),0)</f>
        <v>0</v>
      </c>
      <c r="BI68" s="63">
        <f>IFERROR((invest_commune!$C39/invest_commune!$D39/12),0)</f>
        <v>0</v>
      </c>
      <c r="BJ68" s="63">
        <f>IFERROR((invest_commune!$C39/invest_commune!$D39/12),0)</f>
        <v>0</v>
      </c>
      <c r="BK68" s="63">
        <f>IFERROR((invest_commune!$C39/invest_commune!$D39/12),0)</f>
        <v>0</v>
      </c>
      <c r="BL68" s="63">
        <f>IFERROR((invest_commune!$C39/invest_commune!$D39/12),0)</f>
        <v>0</v>
      </c>
      <c r="BM68" s="63">
        <f>IFERROR((invest_commune!$C39/invest_commune!$D39/12),0)</f>
        <v>0</v>
      </c>
      <c r="BN68" s="63">
        <f>IFERROR((invest_commune!$C39/invest_commune!$D39/12),0)</f>
        <v>0</v>
      </c>
      <c r="BO68" s="104">
        <f t="shared" si="91"/>
        <v>0</v>
      </c>
    </row>
    <row r="69" spans="2:67" x14ac:dyDescent="0.25">
      <c r="B69" s="106">
        <f>invest_commune!B40</f>
        <v>0</v>
      </c>
      <c r="C69" s="63">
        <f>IFERROR((invest_commune!$C40/invest_commune!$D40/12),0)</f>
        <v>0</v>
      </c>
      <c r="D69" s="63">
        <f>IFERROR((invest_commune!$C40/invest_commune!$D40/12),0)</f>
        <v>0</v>
      </c>
      <c r="E69" s="63">
        <f>IFERROR((invest_commune!$C40/invest_commune!$D40/12),0)</f>
        <v>0</v>
      </c>
      <c r="F69" s="63">
        <f>IFERROR((invest_commune!$C40/invest_commune!$D40/12),0)</f>
        <v>0</v>
      </c>
      <c r="G69" s="63">
        <f>IFERROR((invest_commune!$C40/invest_commune!$D40/12),0)</f>
        <v>0</v>
      </c>
      <c r="H69" s="63">
        <f>IFERROR((invest_commune!$C40/invest_commune!$D40/12),0)</f>
        <v>0</v>
      </c>
      <c r="I69" s="63">
        <f>IFERROR((invest_commune!$C40/invest_commune!$D40/12),0)</f>
        <v>0</v>
      </c>
      <c r="J69" s="63">
        <f>IFERROR((invest_commune!$C40/invest_commune!$D40/12),0)</f>
        <v>0</v>
      </c>
      <c r="K69" s="63">
        <f>IFERROR((invest_commune!$C40/invest_commune!$D40/12),0)</f>
        <v>0</v>
      </c>
      <c r="L69" s="63">
        <f>IFERROR((invest_commune!$C40/invest_commune!$D40/12),0)</f>
        <v>0</v>
      </c>
      <c r="M69" s="63">
        <f>IFERROR((invest_commune!$C40/invest_commune!$D40/12),0)</f>
        <v>0</v>
      </c>
      <c r="N69" s="63">
        <f>IFERROR((invest_commune!$C40/invest_commune!$D40/12),0)</f>
        <v>0</v>
      </c>
      <c r="O69" s="104">
        <f t="shared" si="87"/>
        <v>0</v>
      </c>
      <c r="P69" s="63">
        <f>IFERROR((invest_commune!$C40/invest_commune!$D40/12),0)</f>
        <v>0</v>
      </c>
      <c r="Q69" s="63">
        <f>IFERROR((invest_commune!$C40/invest_commune!$D40/12),0)</f>
        <v>0</v>
      </c>
      <c r="R69" s="63">
        <f>IFERROR((invest_commune!$C40/invest_commune!$D40/12),0)</f>
        <v>0</v>
      </c>
      <c r="S69" s="63">
        <f>IFERROR((invest_commune!$C40/invest_commune!$D40/12),0)</f>
        <v>0</v>
      </c>
      <c r="T69" s="63">
        <f>IFERROR((invest_commune!$C40/invest_commune!$D40/12),0)</f>
        <v>0</v>
      </c>
      <c r="U69" s="63">
        <f>IFERROR((invest_commune!$C40/invest_commune!$D40/12),0)</f>
        <v>0</v>
      </c>
      <c r="V69" s="63">
        <f>IFERROR((invest_commune!$C40/invest_commune!$D40/12),0)</f>
        <v>0</v>
      </c>
      <c r="W69" s="63">
        <f>IFERROR((invest_commune!$C40/invest_commune!$D40/12),0)</f>
        <v>0</v>
      </c>
      <c r="X69" s="63">
        <f>IFERROR((invest_commune!$C40/invest_commune!$D40/12),0)</f>
        <v>0</v>
      </c>
      <c r="Y69" s="63">
        <f>IFERROR((invest_commune!$C40/invest_commune!$D40/12),0)</f>
        <v>0</v>
      </c>
      <c r="Z69" s="63">
        <f>IFERROR((invest_commune!$C40/invest_commune!$D40/12),0)</f>
        <v>0</v>
      </c>
      <c r="AA69" s="63">
        <f>IFERROR((invest_commune!$C40/invest_commune!$D40/12),0)</f>
        <v>0</v>
      </c>
      <c r="AB69" s="104">
        <f t="shared" si="88"/>
        <v>0</v>
      </c>
      <c r="AC69" s="63">
        <f>IFERROR((invest_commune!$C40/invest_commune!$D40/12),0)</f>
        <v>0</v>
      </c>
      <c r="AD69" s="63">
        <f>IFERROR((invest_commune!$C40/invest_commune!$D40/12),0)</f>
        <v>0</v>
      </c>
      <c r="AE69" s="63">
        <f>IFERROR((invest_commune!$C40/invest_commune!$D40/12),0)</f>
        <v>0</v>
      </c>
      <c r="AF69" s="63">
        <f>IFERROR((invest_commune!$C40/invest_commune!$D40/12),0)</f>
        <v>0</v>
      </c>
      <c r="AG69" s="63">
        <f>IFERROR((invest_commune!$C40/invest_commune!$D40/12),0)</f>
        <v>0</v>
      </c>
      <c r="AH69" s="63">
        <f>IFERROR((invest_commune!$C40/invest_commune!$D40/12),0)</f>
        <v>0</v>
      </c>
      <c r="AI69" s="63">
        <f>IFERROR((invest_commune!$C40/invest_commune!$D40/12),0)</f>
        <v>0</v>
      </c>
      <c r="AJ69" s="63">
        <f>IFERROR((invest_commune!$C40/invest_commune!$D40/12),0)</f>
        <v>0</v>
      </c>
      <c r="AK69" s="63">
        <f>IFERROR((invest_commune!$C40/invest_commune!$D40/12),0)</f>
        <v>0</v>
      </c>
      <c r="AL69" s="63">
        <f>IFERROR((invest_commune!$C40/invest_commune!$D40/12),0)</f>
        <v>0</v>
      </c>
      <c r="AM69" s="63">
        <f>IFERROR((invest_commune!$C40/invest_commune!$D40/12),0)</f>
        <v>0</v>
      </c>
      <c r="AN69" s="63">
        <f>IFERROR((invest_commune!$C40/invest_commune!$D40/12),0)</f>
        <v>0</v>
      </c>
      <c r="AO69" s="104">
        <f t="shared" si="89"/>
        <v>0</v>
      </c>
      <c r="AP69" s="63">
        <f>IFERROR((invest_commune!$C40/invest_commune!$D40/12),0)</f>
        <v>0</v>
      </c>
      <c r="AQ69" s="63">
        <f>IFERROR((invest_commune!$C40/invest_commune!$D40/12),0)</f>
        <v>0</v>
      </c>
      <c r="AR69" s="63">
        <f>IFERROR((invest_commune!$C40/invest_commune!$D40/12),0)</f>
        <v>0</v>
      </c>
      <c r="AS69" s="63">
        <f>IFERROR((invest_commune!$C40/invest_commune!$D40/12),0)</f>
        <v>0</v>
      </c>
      <c r="AT69" s="63">
        <f>IFERROR((invest_commune!$C40/invest_commune!$D40/12),0)</f>
        <v>0</v>
      </c>
      <c r="AU69" s="63">
        <f>IFERROR((invest_commune!$C40/invest_commune!$D40/12),0)</f>
        <v>0</v>
      </c>
      <c r="AV69" s="63">
        <f>IFERROR((invest_commune!$C40/invest_commune!$D40/12),0)</f>
        <v>0</v>
      </c>
      <c r="AW69" s="63">
        <f>IFERROR((invest_commune!$C40/invest_commune!$D40/12),0)</f>
        <v>0</v>
      </c>
      <c r="AX69" s="63">
        <f>IFERROR((invest_commune!$C40/invest_commune!$D40/12),0)</f>
        <v>0</v>
      </c>
      <c r="AY69" s="63">
        <f>IFERROR((invest_commune!$C40/invest_commune!$D40/12),0)</f>
        <v>0</v>
      </c>
      <c r="AZ69" s="63">
        <f>IFERROR((invest_commune!$C40/invest_commune!$D40/12),0)</f>
        <v>0</v>
      </c>
      <c r="BA69" s="63">
        <f>IFERROR((invest_commune!$C40/invest_commune!$D40/12),0)</f>
        <v>0</v>
      </c>
      <c r="BB69" s="104">
        <f t="shared" si="90"/>
        <v>0</v>
      </c>
      <c r="BC69" s="63">
        <f>IFERROR((invest_commune!$C40/invest_commune!$D40/12),0)</f>
        <v>0</v>
      </c>
      <c r="BD69" s="63">
        <f>IFERROR((invest_commune!$C40/invest_commune!$D40/12),0)</f>
        <v>0</v>
      </c>
      <c r="BE69" s="63">
        <f>IFERROR((invest_commune!$C40/invest_commune!$D40/12),0)</f>
        <v>0</v>
      </c>
      <c r="BF69" s="63">
        <f>IFERROR((invest_commune!$C40/invest_commune!$D40/12),0)</f>
        <v>0</v>
      </c>
      <c r="BG69" s="63">
        <f>IFERROR((invest_commune!$C40/invest_commune!$D40/12),0)</f>
        <v>0</v>
      </c>
      <c r="BH69" s="63">
        <f>IFERROR((invest_commune!$C40/invest_commune!$D40/12),0)</f>
        <v>0</v>
      </c>
      <c r="BI69" s="63">
        <f>IFERROR((invest_commune!$C40/invest_commune!$D40/12),0)</f>
        <v>0</v>
      </c>
      <c r="BJ69" s="63">
        <f>IFERROR((invest_commune!$C40/invest_commune!$D40/12),0)</f>
        <v>0</v>
      </c>
      <c r="BK69" s="63">
        <f>IFERROR((invest_commune!$C40/invest_commune!$D40/12),0)</f>
        <v>0</v>
      </c>
      <c r="BL69" s="63">
        <f>IFERROR((invest_commune!$C40/invest_commune!$D40/12),0)</f>
        <v>0</v>
      </c>
      <c r="BM69" s="63">
        <f>IFERROR((invest_commune!$C40/invest_commune!$D40/12),0)</f>
        <v>0</v>
      </c>
      <c r="BN69" s="63">
        <f>IFERROR((invest_commune!$C40/invest_commune!$D40/12),0)</f>
        <v>0</v>
      </c>
      <c r="BO69" s="104">
        <f t="shared" si="91"/>
        <v>0</v>
      </c>
    </row>
    <row r="70" spans="2:67" x14ac:dyDescent="0.25">
      <c r="B70" s="106">
        <f>invest_commune!B41</f>
        <v>0</v>
      </c>
      <c r="C70" s="63">
        <f>IFERROR((invest_commune!$C41/invest_commune!$D41/12),0)</f>
        <v>0</v>
      </c>
      <c r="D70" s="63">
        <f>IFERROR((invest_commune!$C41/invest_commune!$D41/12),0)</f>
        <v>0</v>
      </c>
      <c r="E70" s="63">
        <f>IFERROR((invest_commune!$C41/invest_commune!$D41/12),0)</f>
        <v>0</v>
      </c>
      <c r="F70" s="63">
        <f>IFERROR((invest_commune!$C41/invest_commune!$D41/12),0)</f>
        <v>0</v>
      </c>
      <c r="G70" s="63">
        <f>IFERROR((invest_commune!$C41/invest_commune!$D41/12),0)</f>
        <v>0</v>
      </c>
      <c r="H70" s="63">
        <f>IFERROR((invest_commune!$C41/invest_commune!$D41/12),0)</f>
        <v>0</v>
      </c>
      <c r="I70" s="63">
        <f>IFERROR((invest_commune!$C41/invest_commune!$D41/12),0)</f>
        <v>0</v>
      </c>
      <c r="J70" s="63">
        <f>IFERROR((invest_commune!$C41/invest_commune!$D41/12),0)</f>
        <v>0</v>
      </c>
      <c r="K70" s="63">
        <f>IFERROR((invest_commune!$C41/invest_commune!$D41/12),0)</f>
        <v>0</v>
      </c>
      <c r="L70" s="63">
        <f>IFERROR((invest_commune!$C41/invest_commune!$D41/12),0)</f>
        <v>0</v>
      </c>
      <c r="M70" s="63">
        <f>IFERROR((invest_commune!$C41/invest_commune!$D41/12),0)</f>
        <v>0</v>
      </c>
      <c r="N70" s="63">
        <f>IFERROR((invest_commune!$C41/invest_commune!$D41/12),0)</f>
        <v>0</v>
      </c>
      <c r="O70" s="104">
        <f t="shared" si="87"/>
        <v>0</v>
      </c>
      <c r="P70" s="63">
        <f>IFERROR((invest_commune!$C41/invest_commune!$D41/12),0)</f>
        <v>0</v>
      </c>
      <c r="Q70" s="63">
        <f>IFERROR((invest_commune!$C41/invest_commune!$D41/12),0)</f>
        <v>0</v>
      </c>
      <c r="R70" s="63">
        <f>IFERROR((invest_commune!$C41/invest_commune!$D41/12),0)</f>
        <v>0</v>
      </c>
      <c r="S70" s="63">
        <f>IFERROR((invest_commune!$C41/invest_commune!$D41/12),0)</f>
        <v>0</v>
      </c>
      <c r="T70" s="63">
        <f>IFERROR((invest_commune!$C41/invest_commune!$D41/12),0)</f>
        <v>0</v>
      </c>
      <c r="U70" s="63">
        <f>IFERROR((invest_commune!$C41/invest_commune!$D41/12),0)</f>
        <v>0</v>
      </c>
      <c r="V70" s="63">
        <f>IFERROR((invest_commune!$C41/invest_commune!$D41/12),0)</f>
        <v>0</v>
      </c>
      <c r="W70" s="63">
        <f>IFERROR((invest_commune!$C41/invest_commune!$D41/12),0)</f>
        <v>0</v>
      </c>
      <c r="X70" s="63">
        <f>IFERROR((invest_commune!$C41/invest_commune!$D41/12),0)</f>
        <v>0</v>
      </c>
      <c r="Y70" s="63">
        <f>IFERROR((invest_commune!$C41/invest_commune!$D41/12),0)</f>
        <v>0</v>
      </c>
      <c r="Z70" s="63">
        <f>IFERROR((invest_commune!$C41/invest_commune!$D41/12),0)</f>
        <v>0</v>
      </c>
      <c r="AA70" s="63">
        <f>IFERROR((invest_commune!$C41/invest_commune!$D41/12),0)</f>
        <v>0</v>
      </c>
      <c r="AB70" s="104">
        <f t="shared" si="88"/>
        <v>0</v>
      </c>
      <c r="AC70" s="63">
        <f>IFERROR((invest_commune!$C41/invest_commune!$D41/12),0)</f>
        <v>0</v>
      </c>
      <c r="AD70" s="63">
        <f>IFERROR((invest_commune!$C41/invest_commune!$D41/12),0)</f>
        <v>0</v>
      </c>
      <c r="AE70" s="63">
        <f>IFERROR((invest_commune!$C41/invest_commune!$D41/12),0)</f>
        <v>0</v>
      </c>
      <c r="AF70" s="63">
        <f>IFERROR((invest_commune!$C41/invest_commune!$D41/12),0)</f>
        <v>0</v>
      </c>
      <c r="AG70" s="63">
        <f>IFERROR((invest_commune!$C41/invest_commune!$D41/12),0)</f>
        <v>0</v>
      </c>
      <c r="AH70" s="63">
        <f>IFERROR((invest_commune!$C41/invest_commune!$D41/12),0)</f>
        <v>0</v>
      </c>
      <c r="AI70" s="63">
        <f>IFERROR((invest_commune!$C41/invest_commune!$D41/12),0)</f>
        <v>0</v>
      </c>
      <c r="AJ70" s="63">
        <f>IFERROR((invest_commune!$C41/invest_commune!$D41/12),0)</f>
        <v>0</v>
      </c>
      <c r="AK70" s="63">
        <f>IFERROR((invest_commune!$C41/invest_commune!$D41/12),0)</f>
        <v>0</v>
      </c>
      <c r="AL70" s="63">
        <f>IFERROR((invest_commune!$C41/invest_commune!$D41/12),0)</f>
        <v>0</v>
      </c>
      <c r="AM70" s="63">
        <f>IFERROR((invest_commune!$C41/invest_commune!$D41/12),0)</f>
        <v>0</v>
      </c>
      <c r="AN70" s="63">
        <f>IFERROR((invest_commune!$C41/invest_commune!$D41/12),0)</f>
        <v>0</v>
      </c>
      <c r="AO70" s="104">
        <f t="shared" si="89"/>
        <v>0</v>
      </c>
      <c r="AP70" s="63">
        <f>IFERROR((invest_commune!$C41/invest_commune!$D41/12),0)</f>
        <v>0</v>
      </c>
      <c r="AQ70" s="63">
        <f>IFERROR((invest_commune!$C41/invest_commune!$D41/12),0)</f>
        <v>0</v>
      </c>
      <c r="AR70" s="63">
        <f>IFERROR((invest_commune!$C41/invest_commune!$D41/12),0)</f>
        <v>0</v>
      </c>
      <c r="AS70" s="63">
        <f>IFERROR((invest_commune!$C41/invest_commune!$D41/12),0)</f>
        <v>0</v>
      </c>
      <c r="AT70" s="63">
        <f>IFERROR((invest_commune!$C41/invest_commune!$D41/12),0)</f>
        <v>0</v>
      </c>
      <c r="AU70" s="63">
        <f>IFERROR((invest_commune!$C41/invest_commune!$D41/12),0)</f>
        <v>0</v>
      </c>
      <c r="AV70" s="63">
        <f>IFERROR((invest_commune!$C41/invest_commune!$D41/12),0)</f>
        <v>0</v>
      </c>
      <c r="AW70" s="63">
        <f>IFERROR((invest_commune!$C41/invest_commune!$D41/12),0)</f>
        <v>0</v>
      </c>
      <c r="AX70" s="63">
        <f>IFERROR((invest_commune!$C41/invest_commune!$D41/12),0)</f>
        <v>0</v>
      </c>
      <c r="AY70" s="63">
        <f>IFERROR((invest_commune!$C41/invest_commune!$D41/12),0)</f>
        <v>0</v>
      </c>
      <c r="AZ70" s="63">
        <f>IFERROR((invest_commune!$C41/invest_commune!$D41/12),0)</f>
        <v>0</v>
      </c>
      <c r="BA70" s="63">
        <f>IFERROR((invest_commune!$C41/invest_commune!$D41/12),0)</f>
        <v>0</v>
      </c>
      <c r="BB70" s="104">
        <f t="shared" si="90"/>
        <v>0</v>
      </c>
      <c r="BC70" s="63">
        <f>IFERROR((invest_commune!$C41/invest_commune!$D41/12),0)</f>
        <v>0</v>
      </c>
      <c r="BD70" s="63">
        <f>IFERROR((invest_commune!$C41/invest_commune!$D41/12),0)</f>
        <v>0</v>
      </c>
      <c r="BE70" s="63">
        <f>IFERROR((invest_commune!$C41/invest_commune!$D41/12),0)</f>
        <v>0</v>
      </c>
      <c r="BF70" s="63">
        <f>IFERROR((invest_commune!$C41/invest_commune!$D41/12),0)</f>
        <v>0</v>
      </c>
      <c r="BG70" s="63">
        <f>IFERROR((invest_commune!$C41/invest_commune!$D41/12),0)</f>
        <v>0</v>
      </c>
      <c r="BH70" s="63">
        <f>IFERROR((invest_commune!$C41/invest_commune!$D41/12),0)</f>
        <v>0</v>
      </c>
      <c r="BI70" s="63">
        <f>IFERROR((invest_commune!$C41/invest_commune!$D41/12),0)</f>
        <v>0</v>
      </c>
      <c r="BJ70" s="63">
        <f>IFERROR((invest_commune!$C41/invest_commune!$D41/12),0)</f>
        <v>0</v>
      </c>
      <c r="BK70" s="63">
        <f>IFERROR((invest_commune!$C41/invest_commune!$D41/12),0)</f>
        <v>0</v>
      </c>
      <c r="BL70" s="63">
        <f>IFERROR((invest_commune!$C41/invest_commune!$D41/12),0)</f>
        <v>0</v>
      </c>
      <c r="BM70" s="63">
        <f>IFERROR((invest_commune!$C41/invest_commune!$D41/12),0)</f>
        <v>0</v>
      </c>
      <c r="BN70" s="63">
        <f>IFERROR((invest_commune!$C41/invest_commune!$D41/12),0)</f>
        <v>0</v>
      </c>
      <c r="BO70" s="104">
        <f t="shared" si="91"/>
        <v>0</v>
      </c>
    </row>
    <row r="71" spans="2:67" x14ac:dyDescent="0.25">
      <c r="B71" s="106" t="str">
        <f>invest_GIC!B5</f>
        <v>conduites de distribution</v>
      </c>
      <c r="C71" s="63">
        <f>IFERROR(invest_GIC!$C5/invest_GIC!$D5/12,0)</f>
        <v>83333.333333333328</v>
      </c>
      <c r="D71" s="63">
        <f>IFERROR(invest_GIC!$C5/invest_GIC!$D5/12,0)</f>
        <v>83333.333333333328</v>
      </c>
      <c r="E71" s="63">
        <f>IFERROR(invest_GIC!$C5/invest_GIC!$D5/12,0)</f>
        <v>83333.333333333328</v>
      </c>
      <c r="F71" s="63">
        <f>IFERROR(invest_GIC!$C5/invest_GIC!$D5/12,0)</f>
        <v>83333.333333333328</v>
      </c>
      <c r="G71" s="63">
        <f>IFERROR(invest_GIC!$C5/invest_GIC!$D5/12,0)</f>
        <v>83333.333333333328</v>
      </c>
      <c r="H71" s="63">
        <f>IFERROR(invest_GIC!$C5/invest_GIC!$D5/12,0)</f>
        <v>83333.333333333328</v>
      </c>
      <c r="I71" s="63">
        <f>IFERROR(invest_GIC!$C5/invest_GIC!$D5/12,0)</f>
        <v>83333.333333333328</v>
      </c>
      <c r="J71" s="63">
        <f>IFERROR(invest_GIC!$C5/invest_GIC!$D5/12,0)</f>
        <v>83333.333333333328</v>
      </c>
      <c r="K71" s="63">
        <f>IFERROR(invest_GIC!$C5/invest_GIC!$D5/12,0)</f>
        <v>83333.333333333328</v>
      </c>
      <c r="L71" s="63">
        <f>IFERROR(invest_GIC!$C5/invest_GIC!$D5/12,0)</f>
        <v>83333.333333333328</v>
      </c>
      <c r="M71" s="63">
        <f>IFERROR(invest_GIC!$C5/invest_GIC!$D5/12,0)</f>
        <v>83333.333333333328</v>
      </c>
      <c r="N71" s="63">
        <f>IFERROR(invest_GIC!$C5/invest_GIC!$D5/12,0)</f>
        <v>83333.333333333328</v>
      </c>
      <c r="O71" s="104">
        <f t="shared" si="87"/>
        <v>1000000.0000000001</v>
      </c>
      <c r="P71" s="63">
        <f>IFERROR(invest_GIC!$C5/invest_GIC!$D5/12,0)</f>
        <v>83333.333333333328</v>
      </c>
      <c r="Q71" s="63">
        <f>IFERROR(invest_GIC!$C5/invest_GIC!$D5/12,0)</f>
        <v>83333.333333333328</v>
      </c>
      <c r="R71" s="63">
        <f>IFERROR(invest_GIC!$C5/invest_GIC!$D5/12,0)</f>
        <v>83333.333333333328</v>
      </c>
      <c r="S71" s="63">
        <f>IFERROR(invest_GIC!$C5/invest_GIC!$D5/12,0)</f>
        <v>83333.333333333328</v>
      </c>
      <c r="T71" s="63">
        <f>IFERROR(invest_GIC!$C5/invest_GIC!$D5/12,0)</f>
        <v>83333.333333333328</v>
      </c>
      <c r="U71" s="63">
        <f>IFERROR(invest_GIC!$C5/invest_GIC!$D5/12,0)</f>
        <v>83333.333333333328</v>
      </c>
      <c r="V71" s="63">
        <f>IFERROR(invest_GIC!$C5/invest_GIC!$D5/12,0)</f>
        <v>83333.333333333328</v>
      </c>
      <c r="W71" s="63">
        <f>IFERROR(invest_GIC!$C5/invest_GIC!$D5/12,0)</f>
        <v>83333.333333333328</v>
      </c>
      <c r="X71" s="63">
        <f>IFERROR(invest_GIC!$C5/invest_GIC!$D5/12,0)</f>
        <v>83333.333333333328</v>
      </c>
      <c r="Y71" s="63">
        <f>IFERROR(invest_GIC!$C5/invest_GIC!$D5/12,0)</f>
        <v>83333.333333333328</v>
      </c>
      <c r="Z71" s="63">
        <f>IFERROR(invest_GIC!$C5/invest_GIC!$D5/12,0)</f>
        <v>83333.333333333328</v>
      </c>
      <c r="AA71" s="63">
        <f>IFERROR(invest_GIC!$C5/invest_GIC!$D5/12,0)</f>
        <v>83333.333333333328</v>
      </c>
      <c r="AB71" s="104">
        <f t="shared" si="88"/>
        <v>1000000.0000000001</v>
      </c>
      <c r="AC71" s="63">
        <f>IFERROR(invest_GIC!$C5/invest_GIC!$D5/12,0)</f>
        <v>83333.333333333328</v>
      </c>
      <c r="AD71" s="63">
        <f>IFERROR(invest_GIC!$C5/invest_GIC!$D5/12,0)</f>
        <v>83333.333333333328</v>
      </c>
      <c r="AE71" s="63">
        <f>IFERROR(invest_GIC!$C5/invest_GIC!$D5/12,0)</f>
        <v>83333.333333333328</v>
      </c>
      <c r="AF71" s="63">
        <f>IFERROR(invest_GIC!$C5/invest_GIC!$D5/12,0)</f>
        <v>83333.333333333328</v>
      </c>
      <c r="AG71" s="63">
        <f>IFERROR(invest_GIC!$C5/invest_GIC!$D5/12,0)</f>
        <v>83333.333333333328</v>
      </c>
      <c r="AH71" s="63">
        <f>IFERROR(invest_GIC!$C5/invest_GIC!$D5/12,0)</f>
        <v>83333.333333333328</v>
      </c>
      <c r="AI71" s="63">
        <f>IFERROR(invest_GIC!$C5/invest_GIC!$D5/12,0)</f>
        <v>83333.333333333328</v>
      </c>
      <c r="AJ71" s="63">
        <f>IFERROR(invest_GIC!$C5/invest_GIC!$D5/12,0)</f>
        <v>83333.333333333328</v>
      </c>
      <c r="AK71" s="63">
        <f>IFERROR(invest_GIC!$C5/invest_GIC!$D5/12,0)</f>
        <v>83333.333333333328</v>
      </c>
      <c r="AL71" s="63">
        <f>IFERROR(invest_GIC!$C5/invest_GIC!$D5/12,0)</f>
        <v>83333.333333333328</v>
      </c>
      <c r="AM71" s="63">
        <f>IFERROR(invest_GIC!$C5/invest_GIC!$D5/12,0)</f>
        <v>83333.333333333328</v>
      </c>
      <c r="AN71" s="63">
        <f>IFERROR(invest_GIC!$C5/invest_GIC!$D5/12,0)</f>
        <v>83333.333333333328</v>
      </c>
      <c r="AO71" s="104">
        <f t="shared" si="89"/>
        <v>1000000.0000000001</v>
      </c>
      <c r="AP71" s="63">
        <f>IFERROR(invest_GIC!$C5/invest_GIC!$D5/12,0)</f>
        <v>83333.333333333328</v>
      </c>
      <c r="AQ71" s="63">
        <f>IFERROR(invest_GIC!$C5/invest_GIC!$D5/12,0)</f>
        <v>83333.333333333328</v>
      </c>
      <c r="AR71" s="63">
        <f>IFERROR(invest_GIC!$C5/invest_GIC!$D5/12,0)</f>
        <v>83333.333333333328</v>
      </c>
      <c r="AS71" s="63">
        <f>IFERROR(invest_GIC!$C5/invest_GIC!$D5/12,0)</f>
        <v>83333.333333333328</v>
      </c>
      <c r="AT71" s="63">
        <f>IFERROR(invest_GIC!$C5/invest_GIC!$D5/12,0)</f>
        <v>83333.333333333328</v>
      </c>
      <c r="AU71" s="63">
        <f>IFERROR(invest_GIC!$C5/invest_GIC!$D5/12,0)</f>
        <v>83333.333333333328</v>
      </c>
      <c r="AV71" s="63">
        <f>IFERROR(invest_GIC!$C5/invest_GIC!$D5/12,0)</f>
        <v>83333.333333333328</v>
      </c>
      <c r="AW71" s="63">
        <f>IFERROR(invest_GIC!$C5/invest_GIC!$D5/12,0)</f>
        <v>83333.333333333328</v>
      </c>
      <c r="AX71" s="63">
        <f>IFERROR(invest_GIC!$C5/invest_GIC!$D5/12,0)</f>
        <v>83333.333333333328</v>
      </c>
      <c r="AY71" s="63">
        <f>IFERROR(invest_GIC!$C5/invest_GIC!$D5/12,0)</f>
        <v>83333.333333333328</v>
      </c>
      <c r="AZ71" s="63">
        <f>IFERROR(invest_GIC!$C5/invest_GIC!$D5/12,0)</f>
        <v>83333.333333333328</v>
      </c>
      <c r="BA71" s="63">
        <f>IFERROR(invest_GIC!$C5/invest_GIC!$D5/12,0)</f>
        <v>83333.333333333328</v>
      </c>
      <c r="BB71" s="104">
        <f t="shared" si="90"/>
        <v>1000000.0000000001</v>
      </c>
      <c r="BC71" s="63">
        <f>IFERROR(invest_GIC!$C5/invest_GIC!$D5/12,0)</f>
        <v>83333.333333333328</v>
      </c>
      <c r="BD71" s="63">
        <f>IFERROR(invest_GIC!$C5/invest_GIC!$D5/12,0)</f>
        <v>83333.333333333328</v>
      </c>
      <c r="BE71" s="63">
        <f>IFERROR(invest_GIC!$C5/invest_GIC!$D5/12,0)</f>
        <v>83333.333333333328</v>
      </c>
      <c r="BF71" s="63">
        <f>IFERROR(invest_GIC!$C5/invest_GIC!$D5/12,0)</f>
        <v>83333.333333333328</v>
      </c>
      <c r="BG71" s="63">
        <f>IFERROR(invest_GIC!$C5/invest_GIC!$D5/12,0)</f>
        <v>83333.333333333328</v>
      </c>
      <c r="BH71" s="63">
        <f>IFERROR(invest_GIC!$C5/invest_GIC!$D5/12,0)</f>
        <v>83333.333333333328</v>
      </c>
      <c r="BI71" s="63">
        <f>IFERROR(invest_GIC!$C5/invest_GIC!$D5/12,0)</f>
        <v>83333.333333333328</v>
      </c>
      <c r="BJ71" s="63">
        <f>IFERROR(invest_GIC!$C5/invest_GIC!$D5/12,0)</f>
        <v>83333.333333333328</v>
      </c>
      <c r="BK71" s="63">
        <f>IFERROR(invest_GIC!$C5/invest_GIC!$D5/12,0)</f>
        <v>83333.333333333328</v>
      </c>
      <c r="BL71" s="63">
        <f>IFERROR(invest_GIC!$C5/invest_GIC!$D5/12,0)</f>
        <v>83333.333333333328</v>
      </c>
      <c r="BM71" s="63">
        <f>IFERROR(invest_GIC!$C5/invest_GIC!$D5/12,0)</f>
        <v>83333.333333333328</v>
      </c>
      <c r="BN71" s="63">
        <f>IFERROR(invest_GIC!$C5/invest_GIC!$D5/12,0)</f>
        <v>83333.333333333328</v>
      </c>
      <c r="BO71" s="104">
        <f t="shared" si="91"/>
        <v>1000000.0000000001</v>
      </c>
    </row>
    <row r="72" spans="2:67" ht="30" x14ac:dyDescent="0.25">
      <c r="B72" s="106" t="str">
        <f>invest_GIC!B6</f>
        <v>mise en place des conduites</v>
      </c>
      <c r="C72" s="63">
        <f>IFERROR(invest_GIC!$C6/invest_GIC!$D6/12,0)</f>
        <v>41666.666666666664</v>
      </c>
      <c r="D72" s="63">
        <f>IFERROR(invest_GIC!$C6/invest_GIC!$D6/12,0)</f>
        <v>41666.666666666664</v>
      </c>
      <c r="E72" s="63">
        <f>IFERROR(invest_GIC!$C6/invest_GIC!$D6/12,0)</f>
        <v>41666.666666666664</v>
      </c>
      <c r="F72" s="63">
        <f>IFERROR(invest_GIC!$C6/invest_GIC!$D6/12,0)</f>
        <v>41666.666666666664</v>
      </c>
      <c r="G72" s="63">
        <f>IFERROR(invest_GIC!$C6/invest_GIC!$D6/12,0)</f>
        <v>41666.666666666664</v>
      </c>
      <c r="H72" s="63">
        <f>IFERROR(invest_GIC!$C6/invest_GIC!$D6/12,0)</f>
        <v>41666.666666666664</v>
      </c>
      <c r="I72" s="63">
        <f>IFERROR(invest_GIC!$C6/invest_GIC!$D6/12,0)</f>
        <v>41666.666666666664</v>
      </c>
      <c r="J72" s="63">
        <f>IFERROR(invest_GIC!$C6/invest_GIC!$D6/12,0)</f>
        <v>41666.666666666664</v>
      </c>
      <c r="K72" s="63">
        <f>IFERROR(invest_GIC!$C6/invest_GIC!$D6/12,0)</f>
        <v>41666.666666666664</v>
      </c>
      <c r="L72" s="63">
        <f>IFERROR(invest_GIC!$C6/invest_GIC!$D6/12,0)</f>
        <v>41666.666666666664</v>
      </c>
      <c r="M72" s="63">
        <f>IFERROR(invest_GIC!$C6/invest_GIC!$D6/12,0)</f>
        <v>41666.666666666664</v>
      </c>
      <c r="N72" s="63">
        <f>IFERROR(invest_GIC!$C6/invest_GIC!$D6/12,0)</f>
        <v>41666.666666666664</v>
      </c>
      <c r="O72" s="104">
        <f t="shared" si="87"/>
        <v>500000.00000000006</v>
      </c>
      <c r="P72" s="63">
        <f>IFERROR(invest_GIC!$C6/invest_GIC!$D6/12,0)</f>
        <v>41666.666666666664</v>
      </c>
      <c r="Q72" s="63">
        <f>IFERROR(invest_GIC!$C6/invest_GIC!$D6/12,0)</f>
        <v>41666.666666666664</v>
      </c>
      <c r="R72" s="63">
        <f>IFERROR(invest_GIC!$C6/invest_GIC!$D6/12,0)</f>
        <v>41666.666666666664</v>
      </c>
      <c r="S72" s="63">
        <f>IFERROR(invest_GIC!$C6/invest_GIC!$D6/12,0)</f>
        <v>41666.666666666664</v>
      </c>
      <c r="T72" s="63">
        <f>IFERROR(invest_GIC!$C6/invest_GIC!$D6/12,0)</f>
        <v>41666.666666666664</v>
      </c>
      <c r="U72" s="63">
        <f>IFERROR(invest_GIC!$C6/invest_GIC!$D6/12,0)</f>
        <v>41666.666666666664</v>
      </c>
      <c r="V72" s="63">
        <f>IFERROR(invest_GIC!$C6/invest_GIC!$D6/12,0)</f>
        <v>41666.666666666664</v>
      </c>
      <c r="W72" s="63">
        <f>IFERROR(invest_GIC!$C6/invest_GIC!$D6/12,0)</f>
        <v>41666.666666666664</v>
      </c>
      <c r="X72" s="63">
        <f>IFERROR(invest_GIC!$C6/invest_GIC!$D6/12,0)</f>
        <v>41666.666666666664</v>
      </c>
      <c r="Y72" s="63">
        <f>IFERROR(invest_GIC!$C6/invest_GIC!$D6/12,0)</f>
        <v>41666.666666666664</v>
      </c>
      <c r="Z72" s="63">
        <f>IFERROR(invest_GIC!$C6/invest_GIC!$D6/12,0)</f>
        <v>41666.666666666664</v>
      </c>
      <c r="AA72" s="63">
        <f>IFERROR(invest_GIC!$C6/invest_GIC!$D6/12,0)</f>
        <v>41666.666666666664</v>
      </c>
      <c r="AB72" s="104">
        <f t="shared" si="88"/>
        <v>500000.00000000006</v>
      </c>
      <c r="AC72" s="63">
        <f>IFERROR(invest_GIC!$C6/invest_GIC!$D6/12,0)</f>
        <v>41666.666666666664</v>
      </c>
      <c r="AD72" s="63">
        <f>IFERROR(invest_GIC!$C6/invest_GIC!$D6/12,0)</f>
        <v>41666.666666666664</v>
      </c>
      <c r="AE72" s="63">
        <f>IFERROR(invest_GIC!$C6/invest_GIC!$D6/12,0)</f>
        <v>41666.666666666664</v>
      </c>
      <c r="AF72" s="63">
        <f>IFERROR(invest_GIC!$C6/invest_GIC!$D6/12,0)</f>
        <v>41666.666666666664</v>
      </c>
      <c r="AG72" s="63">
        <f>IFERROR(invest_GIC!$C6/invest_GIC!$D6/12,0)</f>
        <v>41666.666666666664</v>
      </c>
      <c r="AH72" s="63">
        <f>IFERROR(invest_GIC!$C6/invest_GIC!$D6/12,0)</f>
        <v>41666.666666666664</v>
      </c>
      <c r="AI72" s="63">
        <f>IFERROR(invest_GIC!$C6/invest_GIC!$D6/12,0)</f>
        <v>41666.666666666664</v>
      </c>
      <c r="AJ72" s="63">
        <f>IFERROR(invest_GIC!$C6/invest_GIC!$D6/12,0)</f>
        <v>41666.666666666664</v>
      </c>
      <c r="AK72" s="63">
        <f>IFERROR(invest_GIC!$C6/invest_GIC!$D6/12,0)</f>
        <v>41666.666666666664</v>
      </c>
      <c r="AL72" s="63">
        <f>IFERROR(invest_GIC!$C6/invest_GIC!$D6/12,0)</f>
        <v>41666.666666666664</v>
      </c>
      <c r="AM72" s="63">
        <f>IFERROR(invest_GIC!$C6/invest_GIC!$D6/12,0)</f>
        <v>41666.666666666664</v>
      </c>
      <c r="AN72" s="63">
        <f>IFERROR(invest_GIC!$C6/invest_GIC!$D6/12,0)</f>
        <v>41666.666666666664</v>
      </c>
      <c r="AO72" s="104">
        <f t="shared" si="89"/>
        <v>500000.00000000006</v>
      </c>
      <c r="AP72" s="63">
        <f>IFERROR(invest_GIC!$C6/invest_GIC!$D6/12,0)</f>
        <v>41666.666666666664</v>
      </c>
      <c r="AQ72" s="63">
        <f>IFERROR(invest_GIC!$C6/invest_GIC!$D6/12,0)</f>
        <v>41666.666666666664</v>
      </c>
      <c r="AR72" s="63">
        <f>IFERROR(invest_GIC!$C6/invest_GIC!$D6/12,0)</f>
        <v>41666.666666666664</v>
      </c>
      <c r="AS72" s="63">
        <f>IFERROR(invest_GIC!$C6/invest_GIC!$D6/12,0)</f>
        <v>41666.666666666664</v>
      </c>
      <c r="AT72" s="63">
        <f>IFERROR(invest_GIC!$C6/invest_GIC!$D6/12,0)</f>
        <v>41666.666666666664</v>
      </c>
      <c r="AU72" s="63">
        <f>IFERROR(invest_GIC!$C6/invest_GIC!$D6/12,0)</f>
        <v>41666.666666666664</v>
      </c>
      <c r="AV72" s="63">
        <f>IFERROR(invest_GIC!$C6/invest_GIC!$D6/12,0)</f>
        <v>41666.666666666664</v>
      </c>
      <c r="AW72" s="63">
        <f>IFERROR(invest_GIC!$C6/invest_GIC!$D6/12,0)</f>
        <v>41666.666666666664</v>
      </c>
      <c r="AX72" s="63">
        <f>IFERROR(invest_GIC!$C6/invest_GIC!$D6/12,0)</f>
        <v>41666.666666666664</v>
      </c>
      <c r="AY72" s="63">
        <f>IFERROR(invest_GIC!$C6/invest_GIC!$D6/12,0)</f>
        <v>41666.666666666664</v>
      </c>
      <c r="AZ72" s="63">
        <f>IFERROR(invest_GIC!$C6/invest_GIC!$D6/12,0)</f>
        <v>41666.666666666664</v>
      </c>
      <c r="BA72" s="63">
        <f>IFERROR(invest_GIC!$C6/invest_GIC!$D6/12,0)</f>
        <v>41666.666666666664</v>
      </c>
      <c r="BB72" s="104">
        <f t="shared" si="90"/>
        <v>500000.00000000006</v>
      </c>
      <c r="BC72" s="63">
        <f>IFERROR(invest_GIC!$C6/invest_GIC!$D6/12,0)</f>
        <v>41666.666666666664</v>
      </c>
      <c r="BD72" s="63">
        <f>IFERROR(invest_GIC!$C6/invest_GIC!$D6/12,0)</f>
        <v>41666.666666666664</v>
      </c>
      <c r="BE72" s="63">
        <f>IFERROR(invest_GIC!$C6/invest_GIC!$D6/12,0)</f>
        <v>41666.666666666664</v>
      </c>
      <c r="BF72" s="63">
        <f>IFERROR(invest_GIC!$C6/invest_GIC!$D6/12,0)</f>
        <v>41666.666666666664</v>
      </c>
      <c r="BG72" s="63">
        <f>IFERROR(invest_GIC!$C6/invest_GIC!$D6/12,0)</f>
        <v>41666.666666666664</v>
      </c>
      <c r="BH72" s="63">
        <f>IFERROR(invest_GIC!$C6/invest_GIC!$D6/12,0)</f>
        <v>41666.666666666664</v>
      </c>
      <c r="BI72" s="63">
        <f>IFERROR(invest_GIC!$C6/invest_GIC!$D6/12,0)</f>
        <v>41666.666666666664</v>
      </c>
      <c r="BJ72" s="63">
        <f>IFERROR(invest_GIC!$C6/invest_GIC!$D6/12,0)</f>
        <v>41666.666666666664</v>
      </c>
      <c r="BK72" s="63">
        <f>IFERROR(invest_GIC!$C6/invest_GIC!$D6/12,0)</f>
        <v>41666.666666666664</v>
      </c>
      <c r="BL72" s="63">
        <f>IFERROR(invest_GIC!$C6/invest_GIC!$D6/12,0)</f>
        <v>41666.666666666664</v>
      </c>
      <c r="BM72" s="63">
        <f>IFERROR(invest_GIC!$C6/invest_GIC!$D6/12,0)</f>
        <v>41666.666666666664</v>
      </c>
      <c r="BN72" s="63">
        <f>IFERROR(invest_GIC!$C6/invest_GIC!$D6/12,0)</f>
        <v>41666.666666666664</v>
      </c>
      <c r="BO72" s="104">
        <f t="shared" si="91"/>
        <v>500000.00000000006</v>
      </c>
    </row>
    <row r="73" spans="2:67" x14ac:dyDescent="0.25">
      <c r="B73" s="106" t="str">
        <f>invest_GIC!B7</f>
        <v>transport divers</v>
      </c>
      <c r="C73" s="63">
        <f>IFERROR(invest_GIC!$C7/invest_GIC!$D7/12,0)</f>
        <v>41666.666666666664</v>
      </c>
      <c r="D73" s="63">
        <f>IFERROR(invest_GIC!$C7/invest_GIC!$D7/12,0)</f>
        <v>41666.666666666664</v>
      </c>
      <c r="E73" s="63">
        <f>IFERROR(invest_GIC!$C7/invest_GIC!$D7/12,0)</f>
        <v>41666.666666666664</v>
      </c>
      <c r="F73" s="63">
        <f>IFERROR(invest_GIC!$C7/invest_GIC!$D7/12,0)</f>
        <v>41666.666666666664</v>
      </c>
      <c r="G73" s="63">
        <f>IFERROR(invest_GIC!$C7/invest_GIC!$D7/12,0)</f>
        <v>41666.666666666664</v>
      </c>
      <c r="H73" s="63">
        <f>IFERROR(invest_GIC!$C7/invest_GIC!$D7/12,0)</f>
        <v>41666.666666666664</v>
      </c>
      <c r="I73" s="63">
        <f>IFERROR(invest_GIC!$C7/invest_GIC!$D7/12,0)</f>
        <v>41666.666666666664</v>
      </c>
      <c r="J73" s="63">
        <f>IFERROR(invest_GIC!$C7/invest_GIC!$D7/12,0)</f>
        <v>41666.666666666664</v>
      </c>
      <c r="K73" s="63">
        <f>IFERROR(invest_GIC!$C7/invest_GIC!$D7/12,0)</f>
        <v>41666.666666666664</v>
      </c>
      <c r="L73" s="63">
        <f>IFERROR(invest_GIC!$C7/invest_GIC!$D7/12,0)</f>
        <v>41666.666666666664</v>
      </c>
      <c r="M73" s="63">
        <f>IFERROR(invest_GIC!$C7/invest_GIC!$D7/12,0)</f>
        <v>41666.666666666664</v>
      </c>
      <c r="N73" s="63">
        <f>IFERROR(invest_GIC!$C7/invest_GIC!$D7/12,0)</f>
        <v>41666.666666666664</v>
      </c>
      <c r="O73" s="104">
        <f t="shared" si="87"/>
        <v>500000.00000000006</v>
      </c>
      <c r="P73" s="63">
        <f>IFERROR(invest_GIC!$C7/invest_GIC!$D7/12,0)</f>
        <v>41666.666666666664</v>
      </c>
      <c r="Q73" s="63">
        <f>IFERROR(invest_GIC!$C7/invest_GIC!$D7/12,0)</f>
        <v>41666.666666666664</v>
      </c>
      <c r="R73" s="63">
        <f>IFERROR(invest_GIC!$C7/invest_GIC!$D7/12,0)</f>
        <v>41666.666666666664</v>
      </c>
      <c r="S73" s="63">
        <f>IFERROR(invest_GIC!$C7/invest_GIC!$D7/12,0)</f>
        <v>41666.666666666664</v>
      </c>
      <c r="T73" s="63">
        <f>IFERROR(invest_GIC!$C7/invest_GIC!$D7/12,0)</f>
        <v>41666.666666666664</v>
      </c>
      <c r="U73" s="63">
        <f>IFERROR(invest_GIC!$C7/invest_GIC!$D7/12,0)</f>
        <v>41666.666666666664</v>
      </c>
      <c r="V73" s="63">
        <f>IFERROR(invest_GIC!$C7/invest_GIC!$D7/12,0)</f>
        <v>41666.666666666664</v>
      </c>
      <c r="W73" s="63">
        <f>IFERROR(invest_GIC!$C7/invest_GIC!$D7/12,0)</f>
        <v>41666.666666666664</v>
      </c>
      <c r="X73" s="63">
        <f>IFERROR(invest_GIC!$C7/invest_GIC!$D7/12,0)</f>
        <v>41666.666666666664</v>
      </c>
      <c r="Y73" s="63">
        <f>IFERROR(invest_GIC!$C7/invest_GIC!$D7/12,0)</f>
        <v>41666.666666666664</v>
      </c>
      <c r="Z73" s="63">
        <f>IFERROR(invest_GIC!$C7/invest_GIC!$D7/12,0)</f>
        <v>41666.666666666664</v>
      </c>
      <c r="AA73" s="63">
        <f>IFERROR(invest_GIC!$C7/invest_GIC!$D7/12,0)</f>
        <v>41666.666666666664</v>
      </c>
      <c r="AB73" s="104">
        <f t="shared" si="88"/>
        <v>500000.00000000006</v>
      </c>
      <c r="AC73" s="63">
        <f>IFERROR(invest_GIC!$C7/invest_GIC!$D7/12,0)</f>
        <v>41666.666666666664</v>
      </c>
      <c r="AD73" s="63">
        <f>IFERROR(invest_GIC!$C7/invest_GIC!$D7/12,0)</f>
        <v>41666.666666666664</v>
      </c>
      <c r="AE73" s="63">
        <f>IFERROR(invest_GIC!$C7/invest_GIC!$D7/12,0)</f>
        <v>41666.666666666664</v>
      </c>
      <c r="AF73" s="63">
        <f>IFERROR(invest_GIC!$C7/invest_GIC!$D7/12,0)</f>
        <v>41666.666666666664</v>
      </c>
      <c r="AG73" s="63">
        <f>IFERROR(invest_GIC!$C7/invest_GIC!$D7/12,0)</f>
        <v>41666.666666666664</v>
      </c>
      <c r="AH73" s="63">
        <f>IFERROR(invest_GIC!$C7/invest_GIC!$D7/12,0)</f>
        <v>41666.666666666664</v>
      </c>
      <c r="AI73" s="63">
        <f>IFERROR(invest_GIC!$C7/invest_GIC!$D7/12,0)</f>
        <v>41666.666666666664</v>
      </c>
      <c r="AJ73" s="63">
        <f>IFERROR(invest_GIC!$C7/invest_GIC!$D7/12,0)</f>
        <v>41666.666666666664</v>
      </c>
      <c r="AK73" s="63">
        <f>IFERROR(invest_GIC!$C7/invest_GIC!$D7/12,0)</f>
        <v>41666.666666666664</v>
      </c>
      <c r="AL73" s="63">
        <f>IFERROR(invest_GIC!$C7/invest_GIC!$D7/12,0)</f>
        <v>41666.666666666664</v>
      </c>
      <c r="AM73" s="63">
        <f>IFERROR(invest_GIC!$C7/invest_GIC!$D7/12,0)</f>
        <v>41666.666666666664</v>
      </c>
      <c r="AN73" s="63">
        <f>IFERROR(invest_GIC!$C7/invest_GIC!$D7/12,0)</f>
        <v>41666.666666666664</v>
      </c>
      <c r="AO73" s="104">
        <f t="shared" si="89"/>
        <v>500000.00000000006</v>
      </c>
      <c r="AP73" s="63">
        <f>IFERROR(invest_GIC!$C7/invest_GIC!$D7/12,0)</f>
        <v>41666.666666666664</v>
      </c>
      <c r="AQ73" s="63">
        <f>IFERROR(invest_GIC!$C7/invest_GIC!$D7/12,0)</f>
        <v>41666.666666666664</v>
      </c>
      <c r="AR73" s="63">
        <f>IFERROR(invest_GIC!$C7/invest_GIC!$D7/12,0)</f>
        <v>41666.666666666664</v>
      </c>
      <c r="AS73" s="63">
        <f>IFERROR(invest_GIC!$C7/invest_GIC!$D7/12,0)</f>
        <v>41666.666666666664</v>
      </c>
      <c r="AT73" s="63">
        <f>IFERROR(invest_GIC!$C7/invest_GIC!$D7/12,0)</f>
        <v>41666.666666666664</v>
      </c>
      <c r="AU73" s="63">
        <f>IFERROR(invest_GIC!$C7/invest_GIC!$D7/12,0)</f>
        <v>41666.666666666664</v>
      </c>
      <c r="AV73" s="63">
        <f>IFERROR(invest_GIC!$C7/invest_GIC!$D7/12,0)</f>
        <v>41666.666666666664</v>
      </c>
      <c r="AW73" s="63">
        <f>IFERROR(invest_GIC!$C7/invest_GIC!$D7/12,0)</f>
        <v>41666.666666666664</v>
      </c>
      <c r="AX73" s="63">
        <f>IFERROR(invest_GIC!$C7/invest_GIC!$D7/12,0)</f>
        <v>41666.666666666664</v>
      </c>
      <c r="AY73" s="63">
        <f>IFERROR(invest_GIC!$C7/invest_GIC!$D7/12,0)</f>
        <v>41666.666666666664</v>
      </c>
      <c r="AZ73" s="63">
        <f>IFERROR(invest_GIC!$C7/invest_GIC!$D7/12,0)</f>
        <v>41666.666666666664</v>
      </c>
      <c r="BA73" s="63">
        <f>IFERROR(invest_GIC!$C7/invest_GIC!$D7/12,0)</f>
        <v>41666.666666666664</v>
      </c>
      <c r="BB73" s="104">
        <f t="shared" si="90"/>
        <v>500000.00000000006</v>
      </c>
      <c r="BC73" s="63">
        <f>IFERROR(invest_GIC!$C7/invest_GIC!$D7/12,0)</f>
        <v>41666.666666666664</v>
      </c>
      <c r="BD73" s="63">
        <f>IFERROR(invest_GIC!$C7/invest_GIC!$D7/12,0)</f>
        <v>41666.666666666664</v>
      </c>
      <c r="BE73" s="63">
        <f>IFERROR(invest_GIC!$C7/invest_GIC!$D7/12,0)</f>
        <v>41666.666666666664</v>
      </c>
      <c r="BF73" s="63">
        <f>IFERROR(invest_GIC!$C7/invest_GIC!$D7/12,0)</f>
        <v>41666.666666666664</v>
      </c>
      <c r="BG73" s="63">
        <f>IFERROR(invest_GIC!$C7/invest_GIC!$D7/12,0)</f>
        <v>41666.666666666664</v>
      </c>
      <c r="BH73" s="63">
        <f>IFERROR(invest_GIC!$C7/invest_GIC!$D7/12,0)</f>
        <v>41666.666666666664</v>
      </c>
      <c r="BI73" s="63">
        <f>IFERROR(invest_GIC!$C7/invest_GIC!$D7/12,0)</f>
        <v>41666.666666666664</v>
      </c>
      <c r="BJ73" s="63">
        <f>IFERROR(invest_GIC!$C7/invest_GIC!$D7/12,0)</f>
        <v>41666.666666666664</v>
      </c>
      <c r="BK73" s="63">
        <f>IFERROR(invest_GIC!$C7/invest_GIC!$D7/12,0)</f>
        <v>41666.666666666664</v>
      </c>
      <c r="BL73" s="63">
        <f>IFERROR(invest_GIC!$C7/invest_GIC!$D7/12,0)</f>
        <v>41666.666666666664</v>
      </c>
      <c r="BM73" s="63">
        <f>IFERROR(invest_GIC!$C7/invest_GIC!$D7/12,0)</f>
        <v>41666.666666666664</v>
      </c>
      <c r="BN73" s="63">
        <f>IFERROR(invest_GIC!$C7/invest_GIC!$D7/12,0)</f>
        <v>41666.666666666664</v>
      </c>
      <c r="BO73" s="104">
        <f t="shared" si="91"/>
        <v>500000.00000000006</v>
      </c>
    </row>
    <row r="74" spans="2:67" x14ac:dyDescent="0.25">
      <c r="B74" s="106">
        <f>invest_GIC!B8</f>
        <v>0</v>
      </c>
      <c r="C74" s="63">
        <f>IFERROR(invest_GIC!$C8/invest_GIC!$D8/12,0)</f>
        <v>0</v>
      </c>
      <c r="D74" s="63">
        <f>IFERROR(invest_GIC!$C8/invest_GIC!$D8/12,0)</f>
        <v>0</v>
      </c>
      <c r="E74" s="63">
        <f>IFERROR(invest_GIC!$C8/invest_GIC!$D8/12,0)</f>
        <v>0</v>
      </c>
      <c r="F74" s="63">
        <f>IFERROR(invest_GIC!$C8/invest_GIC!$D8/12,0)</f>
        <v>0</v>
      </c>
      <c r="G74" s="63">
        <f>IFERROR(invest_GIC!$C8/invest_GIC!$D8/12,0)</f>
        <v>0</v>
      </c>
      <c r="H74" s="63">
        <f>IFERROR(invest_GIC!$C8/invest_GIC!$D8/12,0)</f>
        <v>0</v>
      </c>
      <c r="I74" s="63">
        <f>IFERROR(invest_GIC!$C8/invest_GIC!$D8/12,0)</f>
        <v>0</v>
      </c>
      <c r="J74" s="63">
        <f>IFERROR(invest_GIC!$C8/invest_GIC!$D8/12,0)</f>
        <v>0</v>
      </c>
      <c r="K74" s="63">
        <f>IFERROR(invest_GIC!$C8/invest_GIC!$D8/12,0)</f>
        <v>0</v>
      </c>
      <c r="L74" s="63">
        <f>IFERROR(invest_GIC!$C8/invest_GIC!$D8/12,0)</f>
        <v>0</v>
      </c>
      <c r="M74" s="63">
        <f>IFERROR(invest_GIC!$C8/invest_GIC!$D8/12,0)</f>
        <v>0</v>
      </c>
      <c r="N74" s="63">
        <f>IFERROR(invest_GIC!$C8/invest_GIC!$D8/12,0)</f>
        <v>0</v>
      </c>
      <c r="O74" s="104">
        <f t="shared" si="87"/>
        <v>0</v>
      </c>
      <c r="P74" s="63">
        <f>IFERROR(invest_GIC!$C8/invest_GIC!$D8/12,0)</f>
        <v>0</v>
      </c>
      <c r="Q74" s="63">
        <f>IFERROR(invest_GIC!$C8/invest_GIC!$D8/12,0)</f>
        <v>0</v>
      </c>
      <c r="R74" s="63">
        <f>IFERROR(invest_GIC!$C8/invest_GIC!$D8/12,0)</f>
        <v>0</v>
      </c>
      <c r="S74" s="63">
        <f>IFERROR(invest_GIC!$C8/invest_GIC!$D8/12,0)</f>
        <v>0</v>
      </c>
      <c r="T74" s="63">
        <f>IFERROR(invest_GIC!$C8/invest_GIC!$D8/12,0)</f>
        <v>0</v>
      </c>
      <c r="U74" s="63">
        <f>IFERROR(invest_GIC!$C8/invest_GIC!$D8/12,0)</f>
        <v>0</v>
      </c>
      <c r="V74" s="63">
        <f>IFERROR(invest_GIC!$C8/invest_GIC!$D8/12,0)</f>
        <v>0</v>
      </c>
      <c r="W74" s="63">
        <f>IFERROR(invest_GIC!$C8/invest_GIC!$D8/12,0)</f>
        <v>0</v>
      </c>
      <c r="X74" s="63">
        <f>IFERROR(invest_GIC!$C8/invest_GIC!$D8/12,0)</f>
        <v>0</v>
      </c>
      <c r="Y74" s="63">
        <f>IFERROR(invest_GIC!$C8/invest_GIC!$D8/12,0)</f>
        <v>0</v>
      </c>
      <c r="Z74" s="63">
        <f>IFERROR(invest_GIC!$C8/invest_GIC!$D8/12,0)</f>
        <v>0</v>
      </c>
      <c r="AA74" s="63">
        <f>IFERROR(invest_GIC!$C8/invest_GIC!$D8/12,0)</f>
        <v>0</v>
      </c>
      <c r="AB74" s="104">
        <f t="shared" si="88"/>
        <v>0</v>
      </c>
      <c r="AC74" s="63">
        <f>IFERROR(invest_GIC!$C8/invest_GIC!$D8/12,0)</f>
        <v>0</v>
      </c>
      <c r="AD74" s="63">
        <f>IFERROR(invest_GIC!$C8/invest_GIC!$D8/12,0)</f>
        <v>0</v>
      </c>
      <c r="AE74" s="63">
        <f>IFERROR(invest_GIC!$C8/invest_GIC!$D8/12,0)</f>
        <v>0</v>
      </c>
      <c r="AF74" s="63">
        <f>IFERROR(invest_GIC!$C8/invest_GIC!$D8/12,0)</f>
        <v>0</v>
      </c>
      <c r="AG74" s="63">
        <f>IFERROR(invest_GIC!$C8/invest_GIC!$D8/12,0)</f>
        <v>0</v>
      </c>
      <c r="AH74" s="63">
        <f>IFERROR(invest_GIC!$C8/invest_GIC!$D8/12,0)</f>
        <v>0</v>
      </c>
      <c r="AI74" s="63">
        <f>IFERROR(invest_GIC!$C8/invest_GIC!$D8/12,0)</f>
        <v>0</v>
      </c>
      <c r="AJ74" s="63">
        <f>IFERROR(invest_GIC!$C8/invest_GIC!$D8/12,0)</f>
        <v>0</v>
      </c>
      <c r="AK74" s="63">
        <f>IFERROR(invest_GIC!$C8/invest_GIC!$D8/12,0)</f>
        <v>0</v>
      </c>
      <c r="AL74" s="63">
        <f>IFERROR(invest_GIC!$C8/invest_GIC!$D8/12,0)</f>
        <v>0</v>
      </c>
      <c r="AM74" s="63">
        <f>IFERROR(invest_GIC!$C8/invest_GIC!$D8/12,0)</f>
        <v>0</v>
      </c>
      <c r="AN74" s="63">
        <f>IFERROR(invest_GIC!$C8/invest_GIC!$D8/12,0)</f>
        <v>0</v>
      </c>
      <c r="AO74" s="104">
        <f t="shared" si="89"/>
        <v>0</v>
      </c>
      <c r="AP74" s="63">
        <f>IFERROR(invest_GIC!$C8/invest_GIC!$D8/12,0)</f>
        <v>0</v>
      </c>
      <c r="AQ74" s="63">
        <f>IFERROR(invest_GIC!$C8/invest_GIC!$D8/12,0)</f>
        <v>0</v>
      </c>
      <c r="AR74" s="63">
        <f>IFERROR(invest_GIC!$C8/invest_GIC!$D8/12,0)</f>
        <v>0</v>
      </c>
      <c r="AS74" s="63">
        <f>IFERROR(invest_GIC!$C8/invest_GIC!$D8/12,0)</f>
        <v>0</v>
      </c>
      <c r="AT74" s="63">
        <f>IFERROR(invest_GIC!$C8/invest_GIC!$D8/12,0)</f>
        <v>0</v>
      </c>
      <c r="AU74" s="63">
        <f>IFERROR(invest_GIC!$C8/invest_GIC!$D8/12,0)</f>
        <v>0</v>
      </c>
      <c r="AV74" s="63">
        <f>IFERROR(invest_GIC!$C8/invest_GIC!$D8/12,0)</f>
        <v>0</v>
      </c>
      <c r="AW74" s="63">
        <f>IFERROR(invest_GIC!$C8/invest_GIC!$D8/12,0)</f>
        <v>0</v>
      </c>
      <c r="AX74" s="63">
        <f>IFERROR(invest_GIC!$C8/invest_GIC!$D8/12,0)</f>
        <v>0</v>
      </c>
      <c r="AY74" s="63">
        <f>IFERROR(invest_GIC!$C8/invest_GIC!$D8/12,0)</f>
        <v>0</v>
      </c>
      <c r="AZ74" s="63">
        <f>IFERROR(invest_GIC!$C8/invest_GIC!$D8/12,0)</f>
        <v>0</v>
      </c>
      <c r="BA74" s="63">
        <f>IFERROR(invest_GIC!$C8/invest_GIC!$D8/12,0)</f>
        <v>0</v>
      </c>
      <c r="BB74" s="104">
        <f t="shared" si="90"/>
        <v>0</v>
      </c>
      <c r="BC74" s="63">
        <f>IFERROR(invest_GIC!$C8/invest_GIC!$D8/12,0)</f>
        <v>0</v>
      </c>
      <c r="BD74" s="63">
        <f>IFERROR(invest_GIC!$C8/invest_GIC!$D8/12,0)</f>
        <v>0</v>
      </c>
      <c r="BE74" s="63">
        <f>IFERROR(invest_GIC!$C8/invest_GIC!$D8/12,0)</f>
        <v>0</v>
      </c>
      <c r="BF74" s="63">
        <f>IFERROR(invest_GIC!$C8/invest_GIC!$D8/12,0)</f>
        <v>0</v>
      </c>
      <c r="BG74" s="63">
        <f>IFERROR(invest_GIC!$C8/invest_GIC!$D8/12,0)</f>
        <v>0</v>
      </c>
      <c r="BH74" s="63">
        <f>IFERROR(invest_GIC!$C8/invest_GIC!$D8/12,0)</f>
        <v>0</v>
      </c>
      <c r="BI74" s="63">
        <f>IFERROR(invest_GIC!$C8/invest_GIC!$D8/12,0)</f>
        <v>0</v>
      </c>
      <c r="BJ74" s="63">
        <f>IFERROR(invest_GIC!$C8/invest_GIC!$D8/12,0)</f>
        <v>0</v>
      </c>
      <c r="BK74" s="63">
        <f>IFERROR(invest_GIC!$C8/invest_GIC!$D8/12,0)</f>
        <v>0</v>
      </c>
      <c r="BL74" s="63">
        <f>IFERROR(invest_GIC!$C8/invest_GIC!$D8/12,0)</f>
        <v>0</v>
      </c>
      <c r="BM74" s="63">
        <f>IFERROR(invest_GIC!$C8/invest_GIC!$D8/12,0)</f>
        <v>0</v>
      </c>
      <c r="BN74" s="63">
        <f>IFERROR(invest_GIC!$C8/invest_GIC!$D8/12,0)</f>
        <v>0</v>
      </c>
      <c r="BO74" s="104">
        <f t="shared" si="91"/>
        <v>0</v>
      </c>
    </row>
    <row r="75" spans="2:67" x14ac:dyDescent="0.25">
      <c r="B75" s="106">
        <f>invest_GIC!B9</f>
        <v>0</v>
      </c>
      <c r="C75" s="63">
        <f>IFERROR(invest_GIC!$C9/invest_GIC!$D9/12,0)</f>
        <v>0</v>
      </c>
      <c r="D75" s="63">
        <f>IFERROR(invest_GIC!$C9/invest_GIC!$D9/12,0)</f>
        <v>0</v>
      </c>
      <c r="E75" s="63">
        <f>IFERROR(invest_GIC!$C9/invest_GIC!$D9/12,0)</f>
        <v>0</v>
      </c>
      <c r="F75" s="63">
        <f>IFERROR(invest_GIC!$C9/invest_GIC!$D9/12,0)</f>
        <v>0</v>
      </c>
      <c r="G75" s="63">
        <f>IFERROR(invest_GIC!$C9/invest_GIC!$D9/12,0)</f>
        <v>0</v>
      </c>
      <c r="H75" s="63">
        <f>IFERROR(invest_GIC!$C9/invest_GIC!$D9/12,0)</f>
        <v>0</v>
      </c>
      <c r="I75" s="63">
        <f>IFERROR(invest_GIC!$C9/invest_GIC!$D9/12,0)</f>
        <v>0</v>
      </c>
      <c r="J75" s="63">
        <f>IFERROR(invest_GIC!$C9/invest_GIC!$D9/12,0)</f>
        <v>0</v>
      </c>
      <c r="K75" s="63">
        <f>IFERROR(invest_GIC!$C9/invest_GIC!$D9/12,0)</f>
        <v>0</v>
      </c>
      <c r="L75" s="63">
        <f>IFERROR(invest_GIC!$C9/invest_GIC!$D9/12,0)</f>
        <v>0</v>
      </c>
      <c r="M75" s="63">
        <f>IFERROR(invest_GIC!$C9/invest_GIC!$D9/12,0)</f>
        <v>0</v>
      </c>
      <c r="N75" s="63">
        <f>IFERROR(invest_GIC!$C9/invest_GIC!$D9/12,0)</f>
        <v>0</v>
      </c>
      <c r="O75" s="104">
        <f t="shared" si="87"/>
        <v>0</v>
      </c>
      <c r="P75" s="63">
        <f>IFERROR(invest_GIC!$C9/invest_GIC!$D9/12,0)</f>
        <v>0</v>
      </c>
      <c r="Q75" s="63">
        <f>IFERROR(invest_GIC!$C9/invest_GIC!$D9/12,0)</f>
        <v>0</v>
      </c>
      <c r="R75" s="63">
        <f>IFERROR(invest_GIC!$C9/invest_GIC!$D9/12,0)</f>
        <v>0</v>
      </c>
      <c r="S75" s="63">
        <f>IFERROR(invest_GIC!$C9/invest_GIC!$D9/12,0)</f>
        <v>0</v>
      </c>
      <c r="T75" s="63">
        <f>IFERROR(invest_GIC!$C9/invest_GIC!$D9/12,0)</f>
        <v>0</v>
      </c>
      <c r="U75" s="63">
        <f>IFERROR(invest_GIC!$C9/invest_GIC!$D9/12,0)</f>
        <v>0</v>
      </c>
      <c r="V75" s="63">
        <f>IFERROR(invest_GIC!$C9/invest_GIC!$D9/12,0)</f>
        <v>0</v>
      </c>
      <c r="W75" s="63">
        <f>IFERROR(invest_GIC!$C9/invest_GIC!$D9/12,0)</f>
        <v>0</v>
      </c>
      <c r="X75" s="63">
        <f>IFERROR(invest_GIC!$C9/invest_GIC!$D9/12,0)</f>
        <v>0</v>
      </c>
      <c r="Y75" s="63">
        <f>IFERROR(invest_GIC!$C9/invest_GIC!$D9/12,0)</f>
        <v>0</v>
      </c>
      <c r="Z75" s="63">
        <f>IFERROR(invest_GIC!$C9/invest_GIC!$D9/12,0)</f>
        <v>0</v>
      </c>
      <c r="AA75" s="63">
        <f>IFERROR(invest_GIC!$C9/invest_GIC!$D9/12,0)</f>
        <v>0</v>
      </c>
      <c r="AB75" s="104">
        <f t="shared" si="88"/>
        <v>0</v>
      </c>
      <c r="AC75" s="63">
        <f>IFERROR(invest_GIC!$C9/invest_GIC!$D9/12,0)</f>
        <v>0</v>
      </c>
      <c r="AD75" s="63">
        <f>IFERROR(invest_GIC!$C9/invest_GIC!$D9/12,0)</f>
        <v>0</v>
      </c>
      <c r="AE75" s="63">
        <f>IFERROR(invest_GIC!$C9/invest_GIC!$D9/12,0)</f>
        <v>0</v>
      </c>
      <c r="AF75" s="63">
        <f>IFERROR(invest_GIC!$C9/invest_GIC!$D9/12,0)</f>
        <v>0</v>
      </c>
      <c r="AG75" s="63">
        <f>IFERROR(invest_GIC!$C9/invest_GIC!$D9/12,0)</f>
        <v>0</v>
      </c>
      <c r="AH75" s="63">
        <f>IFERROR(invest_GIC!$C9/invest_GIC!$D9/12,0)</f>
        <v>0</v>
      </c>
      <c r="AI75" s="63">
        <f>IFERROR(invest_GIC!$C9/invest_GIC!$D9/12,0)</f>
        <v>0</v>
      </c>
      <c r="AJ75" s="63">
        <f>IFERROR(invest_GIC!$C9/invest_GIC!$D9/12,0)</f>
        <v>0</v>
      </c>
      <c r="AK75" s="63">
        <f>IFERROR(invest_GIC!$C9/invest_GIC!$D9/12,0)</f>
        <v>0</v>
      </c>
      <c r="AL75" s="63">
        <f>IFERROR(invest_GIC!$C9/invest_GIC!$D9/12,0)</f>
        <v>0</v>
      </c>
      <c r="AM75" s="63">
        <f>IFERROR(invest_GIC!$C9/invest_GIC!$D9/12,0)</f>
        <v>0</v>
      </c>
      <c r="AN75" s="63">
        <f>IFERROR(invest_GIC!$C9/invest_GIC!$D9/12,0)</f>
        <v>0</v>
      </c>
      <c r="AO75" s="104">
        <f t="shared" si="89"/>
        <v>0</v>
      </c>
      <c r="AP75" s="63">
        <f>IFERROR(invest_GIC!$C9/invest_GIC!$D9/12,0)</f>
        <v>0</v>
      </c>
      <c r="AQ75" s="63">
        <f>IFERROR(invest_GIC!$C9/invest_GIC!$D9/12,0)</f>
        <v>0</v>
      </c>
      <c r="AR75" s="63">
        <f>IFERROR(invest_GIC!$C9/invest_GIC!$D9/12,0)</f>
        <v>0</v>
      </c>
      <c r="AS75" s="63">
        <f>IFERROR(invest_GIC!$C9/invest_GIC!$D9/12,0)</f>
        <v>0</v>
      </c>
      <c r="AT75" s="63">
        <f>IFERROR(invest_GIC!$C9/invest_GIC!$D9/12,0)</f>
        <v>0</v>
      </c>
      <c r="AU75" s="63">
        <f>IFERROR(invest_GIC!$C9/invest_GIC!$D9/12,0)</f>
        <v>0</v>
      </c>
      <c r="AV75" s="63">
        <f>IFERROR(invest_GIC!$C9/invest_GIC!$D9/12,0)</f>
        <v>0</v>
      </c>
      <c r="AW75" s="63">
        <f>IFERROR(invest_GIC!$C9/invest_GIC!$D9/12,0)</f>
        <v>0</v>
      </c>
      <c r="AX75" s="63">
        <f>IFERROR(invest_GIC!$C9/invest_GIC!$D9/12,0)</f>
        <v>0</v>
      </c>
      <c r="AY75" s="63">
        <f>IFERROR(invest_GIC!$C9/invest_GIC!$D9/12,0)</f>
        <v>0</v>
      </c>
      <c r="AZ75" s="63">
        <f>IFERROR(invest_GIC!$C9/invest_GIC!$D9/12,0)</f>
        <v>0</v>
      </c>
      <c r="BA75" s="63">
        <f>IFERROR(invest_GIC!$C9/invest_GIC!$D9/12,0)</f>
        <v>0</v>
      </c>
      <c r="BB75" s="104">
        <f t="shared" si="90"/>
        <v>0</v>
      </c>
      <c r="BC75" s="63">
        <f>IFERROR(invest_GIC!$C9/invest_GIC!$D9/12,0)</f>
        <v>0</v>
      </c>
      <c r="BD75" s="63">
        <f>IFERROR(invest_GIC!$C9/invest_GIC!$D9/12,0)</f>
        <v>0</v>
      </c>
      <c r="BE75" s="63">
        <f>IFERROR(invest_GIC!$C9/invest_GIC!$D9/12,0)</f>
        <v>0</v>
      </c>
      <c r="BF75" s="63">
        <f>IFERROR(invest_GIC!$C9/invest_GIC!$D9/12,0)</f>
        <v>0</v>
      </c>
      <c r="BG75" s="63">
        <f>IFERROR(invest_GIC!$C9/invest_GIC!$D9/12,0)</f>
        <v>0</v>
      </c>
      <c r="BH75" s="63">
        <f>IFERROR(invest_GIC!$C9/invest_GIC!$D9/12,0)</f>
        <v>0</v>
      </c>
      <c r="BI75" s="63">
        <f>IFERROR(invest_GIC!$C9/invest_GIC!$D9/12,0)</f>
        <v>0</v>
      </c>
      <c r="BJ75" s="63">
        <f>IFERROR(invest_GIC!$C9/invest_GIC!$D9/12,0)</f>
        <v>0</v>
      </c>
      <c r="BK75" s="63">
        <f>IFERROR(invest_GIC!$C9/invest_GIC!$D9/12,0)</f>
        <v>0</v>
      </c>
      <c r="BL75" s="63">
        <f>IFERROR(invest_GIC!$C9/invest_GIC!$D9/12,0)</f>
        <v>0</v>
      </c>
      <c r="BM75" s="63">
        <f>IFERROR(invest_GIC!$C9/invest_GIC!$D9/12,0)</f>
        <v>0</v>
      </c>
      <c r="BN75" s="63">
        <f>IFERROR(invest_GIC!$C9/invest_GIC!$D9/12,0)</f>
        <v>0</v>
      </c>
      <c r="BO75" s="104">
        <f t="shared" si="91"/>
        <v>0</v>
      </c>
    </row>
    <row r="76" spans="2:67" x14ac:dyDescent="0.25">
      <c r="B76" s="106">
        <f>invest_GIC!B10</f>
        <v>0</v>
      </c>
      <c r="C76" s="63">
        <f>IFERROR(invest_GIC!$C10/invest_GIC!$D10/12,0)</f>
        <v>0</v>
      </c>
      <c r="D76" s="63">
        <f>IFERROR(invest_GIC!$C10/invest_GIC!$D10/12,0)</f>
        <v>0</v>
      </c>
      <c r="E76" s="63">
        <f>IFERROR(invest_GIC!$C10/invest_GIC!$D10/12,0)</f>
        <v>0</v>
      </c>
      <c r="F76" s="63">
        <f>IFERROR(invest_GIC!$C10/invest_GIC!$D10/12,0)</f>
        <v>0</v>
      </c>
      <c r="G76" s="63">
        <f>IFERROR(invest_GIC!$C10/invest_GIC!$D10/12,0)</f>
        <v>0</v>
      </c>
      <c r="H76" s="63">
        <f>IFERROR(invest_GIC!$C10/invest_GIC!$D10/12,0)</f>
        <v>0</v>
      </c>
      <c r="I76" s="63">
        <f>IFERROR(invest_GIC!$C10/invest_GIC!$D10/12,0)</f>
        <v>0</v>
      </c>
      <c r="J76" s="63">
        <f>IFERROR(invest_GIC!$C10/invest_GIC!$D10/12,0)</f>
        <v>0</v>
      </c>
      <c r="K76" s="63">
        <f>IFERROR(invest_GIC!$C10/invest_GIC!$D10/12,0)</f>
        <v>0</v>
      </c>
      <c r="L76" s="63">
        <f>IFERROR(invest_GIC!$C10/invest_GIC!$D10/12,0)</f>
        <v>0</v>
      </c>
      <c r="M76" s="63">
        <f>IFERROR(invest_GIC!$C10/invest_GIC!$D10/12,0)</f>
        <v>0</v>
      </c>
      <c r="N76" s="63">
        <f>IFERROR(invest_GIC!$C10/invest_GIC!$D10/12,0)</f>
        <v>0</v>
      </c>
      <c r="O76" s="104">
        <f t="shared" si="87"/>
        <v>0</v>
      </c>
      <c r="P76" s="63">
        <f>IFERROR(invest_GIC!$C10/invest_GIC!$D10/12,0)</f>
        <v>0</v>
      </c>
      <c r="Q76" s="63">
        <f>IFERROR(invest_GIC!$C10/invest_GIC!$D10/12,0)</f>
        <v>0</v>
      </c>
      <c r="R76" s="63">
        <f>IFERROR(invest_GIC!$C10/invest_GIC!$D10/12,0)</f>
        <v>0</v>
      </c>
      <c r="S76" s="63">
        <f>IFERROR(invest_GIC!$C10/invest_GIC!$D10/12,0)</f>
        <v>0</v>
      </c>
      <c r="T76" s="63">
        <f>IFERROR(invest_GIC!$C10/invest_GIC!$D10/12,0)</f>
        <v>0</v>
      </c>
      <c r="U76" s="63">
        <f>IFERROR(invest_GIC!$C10/invest_GIC!$D10/12,0)</f>
        <v>0</v>
      </c>
      <c r="V76" s="63">
        <f>IFERROR(invest_GIC!$C10/invest_GIC!$D10/12,0)</f>
        <v>0</v>
      </c>
      <c r="W76" s="63">
        <f>IFERROR(invest_GIC!$C10/invest_GIC!$D10/12,0)</f>
        <v>0</v>
      </c>
      <c r="X76" s="63">
        <f>IFERROR(invest_GIC!$C10/invest_GIC!$D10/12,0)</f>
        <v>0</v>
      </c>
      <c r="Y76" s="63">
        <f>IFERROR(invest_GIC!$C10/invest_GIC!$D10/12,0)</f>
        <v>0</v>
      </c>
      <c r="Z76" s="63">
        <f>IFERROR(invest_GIC!$C10/invest_GIC!$D10/12,0)</f>
        <v>0</v>
      </c>
      <c r="AA76" s="63">
        <f>IFERROR(invest_GIC!$C10/invest_GIC!$D10/12,0)</f>
        <v>0</v>
      </c>
      <c r="AB76" s="104">
        <f t="shared" si="88"/>
        <v>0</v>
      </c>
      <c r="AC76" s="63">
        <f>IFERROR(invest_GIC!$C10/invest_GIC!$D10/12,0)</f>
        <v>0</v>
      </c>
      <c r="AD76" s="63">
        <f>IFERROR(invest_GIC!$C10/invest_GIC!$D10/12,0)</f>
        <v>0</v>
      </c>
      <c r="AE76" s="63">
        <f>IFERROR(invest_GIC!$C10/invest_GIC!$D10/12,0)</f>
        <v>0</v>
      </c>
      <c r="AF76" s="63">
        <f>IFERROR(invest_GIC!$C10/invest_GIC!$D10/12,0)</f>
        <v>0</v>
      </c>
      <c r="AG76" s="63">
        <f>IFERROR(invest_GIC!$C10/invest_GIC!$D10/12,0)</f>
        <v>0</v>
      </c>
      <c r="AH76" s="63">
        <f>IFERROR(invest_GIC!$C10/invest_GIC!$D10/12,0)</f>
        <v>0</v>
      </c>
      <c r="AI76" s="63">
        <f>IFERROR(invest_GIC!$C10/invest_GIC!$D10/12,0)</f>
        <v>0</v>
      </c>
      <c r="AJ76" s="63">
        <f>IFERROR(invest_GIC!$C10/invest_GIC!$D10/12,0)</f>
        <v>0</v>
      </c>
      <c r="AK76" s="63">
        <f>IFERROR(invest_GIC!$C10/invest_GIC!$D10/12,0)</f>
        <v>0</v>
      </c>
      <c r="AL76" s="63">
        <f>IFERROR(invest_GIC!$C10/invest_GIC!$D10/12,0)</f>
        <v>0</v>
      </c>
      <c r="AM76" s="63">
        <f>IFERROR(invest_GIC!$C10/invest_GIC!$D10/12,0)</f>
        <v>0</v>
      </c>
      <c r="AN76" s="63">
        <f>IFERROR(invest_GIC!$C10/invest_GIC!$D10/12,0)</f>
        <v>0</v>
      </c>
      <c r="AO76" s="104">
        <f t="shared" si="89"/>
        <v>0</v>
      </c>
      <c r="AP76" s="63">
        <f>IFERROR(invest_GIC!$C10/invest_GIC!$D10/12,0)</f>
        <v>0</v>
      </c>
      <c r="AQ76" s="63">
        <f>IFERROR(invest_GIC!$C10/invest_GIC!$D10/12,0)</f>
        <v>0</v>
      </c>
      <c r="AR76" s="63">
        <f>IFERROR(invest_GIC!$C10/invest_GIC!$D10/12,0)</f>
        <v>0</v>
      </c>
      <c r="AS76" s="63">
        <f>IFERROR(invest_GIC!$C10/invest_GIC!$D10/12,0)</f>
        <v>0</v>
      </c>
      <c r="AT76" s="63">
        <f>IFERROR(invest_GIC!$C10/invest_GIC!$D10/12,0)</f>
        <v>0</v>
      </c>
      <c r="AU76" s="63">
        <f>IFERROR(invest_GIC!$C10/invest_GIC!$D10/12,0)</f>
        <v>0</v>
      </c>
      <c r="AV76" s="63">
        <f>IFERROR(invest_GIC!$C10/invest_GIC!$D10/12,0)</f>
        <v>0</v>
      </c>
      <c r="AW76" s="63">
        <f>IFERROR(invest_GIC!$C10/invest_GIC!$D10/12,0)</f>
        <v>0</v>
      </c>
      <c r="AX76" s="63">
        <f>IFERROR(invest_GIC!$C10/invest_GIC!$D10/12,0)</f>
        <v>0</v>
      </c>
      <c r="AY76" s="63">
        <f>IFERROR(invest_GIC!$C10/invest_GIC!$D10/12,0)</f>
        <v>0</v>
      </c>
      <c r="AZ76" s="63">
        <f>IFERROR(invest_GIC!$C10/invest_GIC!$D10/12,0)</f>
        <v>0</v>
      </c>
      <c r="BA76" s="63">
        <f>IFERROR(invest_GIC!$C10/invest_GIC!$D10/12,0)</f>
        <v>0</v>
      </c>
      <c r="BB76" s="104">
        <f t="shared" si="90"/>
        <v>0</v>
      </c>
      <c r="BC76" s="63">
        <f>IFERROR(invest_GIC!$C10/invest_GIC!$D10/12,0)</f>
        <v>0</v>
      </c>
      <c r="BD76" s="63">
        <f>IFERROR(invest_GIC!$C10/invest_GIC!$D10/12,0)</f>
        <v>0</v>
      </c>
      <c r="BE76" s="63">
        <f>IFERROR(invest_GIC!$C10/invest_GIC!$D10/12,0)</f>
        <v>0</v>
      </c>
      <c r="BF76" s="63">
        <f>IFERROR(invest_GIC!$C10/invest_GIC!$D10/12,0)</f>
        <v>0</v>
      </c>
      <c r="BG76" s="63">
        <f>IFERROR(invest_GIC!$C10/invest_GIC!$D10/12,0)</f>
        <v>0</v>
      </c>
      <c r="BH76" s="63">
        <f>IFERROR(invest_GIC!$C10/invest_GIC!$D10/12,0)</f>
        <v>0</v>
      </c>
      <c r="BI76" s="63">
        <f>IFERROR(invest_GIC!$C10/invest_GIC!$D10/12,0)</f>
        <v>0</v>
      </c>
      <c r="BJ76" s="63">
        <f>IFERROR(invest_GIC!$C10/invest_GIC!$D10/12,0)</f>
        <v>0</v>
      </c>
      <c r="BK76" s="63">
        <f>IFERROR(invest_GIC!$C10/invest_GIC!$D10/12,0)</f>
        <v>0</v>
      </c>
      <c r="BL76" s="63">
        <f>IFERROR(invest_GIC!$C10/invest_GIC!$D10/12,0)</f>
        <v>0</v>
      </c>
      <c r="BM76" s="63">
        <f>IFERROR(invest_GIC!$C10/invest_GIC!$D10/12,0)</f>
        <v>0</v>
      </c>
      <c r="BN76" s="63">
        <f>IFERROR(invest_GIC!$C10/invest_GIC!$D10/12,0)</f>
        <v>0</v>
      </c>
      <c r="BO76" s="104">
        <f t="shared" si="91"/>
        <v>0</v>
      </c>
    </row>
    <row r="77" spans="2:67" x14ac:dyDescent="0.25">
      <c r="B77" s="106">
        <f>invest_GIC!B11</f>
        <v>0</v>
      </c>
      <c r="C77" s="63">
        <f>IFERROR(invest_GIC!$C11/invest_GIC!$D11/12,0)</f>
        <v>0</v>
      </c>
      <c r="D77" s="63">
        <f>IFERROR(invest_GIC!$C11/invest_GIC!$D11/12,0)</f>
        <v>0</v>
      </c>
      <c r="E77" s="63">
        <f>IFERROR(invest_GIC!$C11/invest_GIC!$D11/12,0)</f>
        <v>0</v>
      </c>
      <c r="F77" s="63">
        <f>IFERROR(invest_GIC!$C11/invest_GIC!$D11/12,0)</f>
        <v>0</v>
      </c>
      <c r="G77" s="63">
        <f>IFERROR(invest_GIC!$C11/invest_GIC!$D11/12,0)</f>
        <v>0</v>
      </c>
      <c r="H77" s="63">
        <f>IFERROR(invest_GIC!$C11/invest_GIC!$D11/12,0)</f>
        <v>0</v>
      </c>
      <c r="I77" s="63">
        <f>IFERROR(invest_GIC!$C11/invest_GIC!$D11/12,0)</f>
        <v>0</v>
      </c>
      <c r="J77" s="63">
        <f>IFERROR(invest_GIC!$C11/invest_GIC!$D11/12,0)</f>
        <v>0</v>
      </c>
      <c r="K77" s="63">
        <f>IFERROR(invest_GIC!$C11/invest_GIC!$D11/12,0)</f>
        <v>0</v>
      </c>
      <c r="L77" s="63">
        <f>IFERROR(invest_GIC!$C11/invest_GIC!$D11/12,0)</f>
        <v>0</v>
      </c>
      <c r="M77" s="63">
        <f>IFERROR(invest_GIC!$C11/invest_GIC!$D11/12,0)</f>
        <v>0</v>
      </c>
      <c r="N77" s="63">
        <f>IFERROR(invest_GIC!$C11/invest_GIC!$D11/12,0)</f>
        <v>0</v>
      </c>
      <c r="O77" s="104">
        <f t="shared" si="87"/>
        <v>0</v>
      </c>
      <c r="P77" s="63">
        <f>IFERROR(invest_GIC!$C11/invest_GIC!$D11/12,0)</f>
        <v>0</v>
      </c>
      <c r="Q77" s="63">
        <f>IFERROR(invest_GIC!$C11/invest_GIC!$D11/12,0)</f>
        <v>0</v>
      </c>
      <c r="R77" s="63">
        <f>IFERROR(invest_GIC!$C11/invest_GIC!$D11/12,0)</f>
        <v>0</v>
      </c>
      <c r="S77" s="63">
        <f>IFERROR(invest_GIC!$C11/invest_GIC!$D11/12,0)</f>
        <v>0</v>
      </c>
      <c r="T77" s="63">
        <f>IFERROR(invest_GIC!$C11/invest_GIC!$D11/12,0)</f>
        <v>0</v>
      </c>
      <c r="U77" s="63">
        <f>IFERROR(invest_GIC!$C11/invest_GIC!$D11/12,0)</f>
        <v>0</v>
      </c>
      <c r="V77" s="63">
        <f>IFERROR(invest_GIC!$C11/invest_GIC!$D11/12,0)</f>
        <v>0</v>
      </c>
      <c r="W77" s="63">
        <f>IFERROR(invest_GIC!$C11/invest_GIC!$D11/12,0)</f>
        <v>0</v>
      </c>
      <c r="X77" s="63">
        <f>IFERROR(invest_GIC!$C11/invest_GIC!$D11/12,0)</f>
        <v>0</v>
      </c>
      <c r="Y77" s="63">
        <f>IFERROR(invest_GIC!$C11/invest_GIC!$D11/12,0)</f>
        <v>0</v>
      </c>
      <c r="Z77" s="63">
        <f>IFERROR(invest_GIC!$C11/invest_GIC!$D11/12,0)</f>
        <v>0</v>
      </c>
      <c r="AA77" s="63">
        <f>IFERROR(invest_GIC!$C11/invest_GIC!$D11/12,0)</f>
        <v>0</v>
      </c>
      <c r="AB77" s="104">
        <f t="shared" si="88"/>
        <v>0</v>
      </c>
      <c r="AC77" s="63">
        <f>IFERROR(invest_GIC!$C11/invest_GIC!$D11/12,0)</f>
        <v>0</v>
      </c>
      <c r="AD77" s="63">
        <f>IFERROR(invest_GIC!$C11/invest_GIC!$D11/12,0)</f>
        <v>0</v>
      </c>
      <c r="AE77" s="63">
        <f>IFERROR(invest_GIC!$C11/invest_GIC!$D11/12,0)</f>
        <v>0</v>
      </c>
      <c r="AF77" s="63">
        <f>IFERROR(invest_GIC!$C11/invest_GIC!$D11/12,0)</f>
        <v>0</v>
      </c>
      <c r="AG77" s="63">
        <f>IFERROR(invest_GIC!$C11/invest_GIC!$D11/12,0)</f>
        <v>0</v>
      </c>
      <c r="AH77" s="63">
        <f>IFERROR(invest_GIC!$C11/invest_GIC!$D11/12,0)</f>
        <v>0</v>
      </c>
      <c r="AI77" s="63">
        <f>IFERROR(invest_GIC!$C11/invest_GIC!$D11/12,0)</f>
        <v>0</v>
      </c>
      <c r="AJ77" s="63">
        <f>IFERROR(invest_GIC!$C11/invest_GIC!$D11/12,0)</f>
        <v>0</v>
      </c>
      <c r="AK77" s="63">
        <f>IFERROR(invest_GIC!$C11/invest_GIC!$D11/12,0)</f>
        <v>0</v>
      </c>
      <c r="AL77" s="63">
        <f>IFERROR(invest_GIC!$C11/invest_GIC!$D11/12,0)</f>
        <v>0</v>
      </c>
      <c r="AM77" s="63">
        <f>IFERROR(invest_GIC!$C11/invest_GIC!$D11/12,0)</f>
        <v>0</v>
      </c>
      <c r="AN77" s="63">
        <f>IFERROR(invest_GIC!$C11/invest_GIC!$D11/12,0)</f>
        <v>0</v>
      </c>
      <c r="AO77" s="104">
        <f t="shared" si="89"/>
        <v>0</v>
      </c>
      <c r="AP77" s="63">
        <f>IFERROR(invest_GIC!$C11/invest_GIC!$D11/12,0)</f>
        <v>0</v>
      </c>
      <c r="AQ77" s="63">
        <f>IFERROR(invest_GIC!$C11/invest_GIC!$D11/12,0)</f>
        <v>0</v>
      </c>
      <c r="AR77" s="63">
        <f>IFERROR(invest_GIC!$C11/invest_GIC!$D11/12,0)</f>
        <v>0</v>
      </c>
      <c r="AS77" s="63">
        <f>IFERROR(invest_GIC!$C11/invest_GIC!$D11/12,0)</f>
        <v>0</v>
      </c>
      <c r="AT77" s="63">
        <f>IFERROR(invest_GIC!$C11/invest_GIC!$D11/12,0)</f>
        <v>0</v>
      </c>
      <c r="AU77" s="63">
        <f>IFERROR(invest_GIC!$C11/invest_GIC!$D11/12,0)</f>
        <v>0</v>
      </c>
      <c r="AV77" s="63">
        <f>IFERROR(invest_GIC!$C11/invest_GIC!$D11/12,0)</f>
        <v>0</v>
      </c>
      <c r="AW77" s="63">
        <f>IFERROR(invest_GIC!$C11/invest_GIC!$D11/12,0)</f>
        <v>0</v>
      </c>
      <c r="AX77" s="63">
        <f>IFERROR(invest_GIC!$C11/invest_GIC!$D11/12,0)</f>
        <v>0</v>
      </c>
      <c r="AY77" s="63">
        <f>IFERROR(invest_GIC!$C11/invest_GIC!$D11/12,0)</f>
        <v>0</v>
      </c>
      <c r="AZ77" s="63">
        <f>IFERROR(invest_GIC!$C11/invest_GIC!$D11/12,0)</f>
        <v>0</v>
      </c>
      <c r="BA77" s="63">
        <f>IFERROR(invest_GIC!$C11/invest_GIC!$D11/12,0)</f>
        <v>0</v>
      </c>
      <c r="BB77" s="104">
        <f t="shared" si="90"/>
        <v>0</v>
      </c>
      <c r="BC77" s="63">
        <f>IFERROR(invest_GIC!$C11/invest_GIC!$D11/12,0)</f>
        <v>0</v>
      </c>
      <c r="BD77" s="63">
        <f>IFERROR(invest_GIC!$C11/invest_GIC!$D11/12,0)</f>
        <v>0</v>
      </c>
      <c r="BE77" s="63">
        <f>IFERROR(invest_GIC!$C11/invest_GIC!$D11/12,0)</f>
        <v>0</v>
      </c>
      <c r="BF77" s="63">
        <f>IFERROR(invest_GIC!$C11/invest_GIC!$D11/12,0)</f>
        <v>0</v>
      </c>
      <c r="BG77" s="63">
        <f>IFERROR(invest_GIC!$C11/invest_GIC!$D11/12,0)</f>
        <v>0</v>
      </c>
      <c r="BH77" s="63">
        <f>IFERROR(invest_GIC!$C11/invest_GIC!$D11/12,0)</f>
        <v>0</v>
      </c>
      <c r="BI77" s="63">
        <f>IFERROR(invest_GIC!$C11/invest_GIC!$D11/12,0)</f>
        <v>0</v>
      </c>
      <c r="BJ77" s="63">
        <f>IFERROR(invest_GIC!$C11/invest_GIC!$D11/12,0)</f>
        <v>0</v>
      </c>
      <c r="BK77" s="63">
        <f>IFERROR(invest_GIC!$C11/invest_GIC!$D11/12,0)</f>
        <v>0</v>
      </c>
      <c r="BL77" s="63">
        <f>IFERROR(invest_GIC!$C11/invest_GIC!$D11/12,0)</f>
        <v>0</v>
      </c>
      <c r="BM77" s="63">
        <f>IFERROR(invest_GIC!$C11/invest_GIC!$D11/12,0)</f>
        <v>0</v>
      </c>
      <c r="BN77" s="63">
        <f>IFERROR(invest_GIC!$C11/invest_GIC!$D11/12,0)</f>
        <v>0</v>
      </c>
      <c r="BO77" s="104">
        <f t="shared" si="91"/>
        <v>0</v>
      </c>
    </row>
    <row r="78" spans="2:67" x14ac:dyDescent="0.25">
      <c r="B78" s="106">
        <f>invest_GIC!B12</f>
        <v>0</v>
      </c>
      <c r="C78" s="63">
        <f>IFERROR(invest_GIC!$C12/invest_GIC!$D12/12,0)</f>
        <v>0</v>
      </c>
      <c r="D78" s="63">
        <f>IFERROR(invest_GIC!$C12/invest_GIC!$D12/12,0)</f>
        <v>0</v>
      </c>
      <c r="E78" s="63">
        <f>IFERROR(invest_GIC!$C12/invest_GIC!$D12/12,0)</f>
        <v>0</v>
      </c>
      <c r="F78" s="63">
        <f>IFERROR(invest_GIC!$C12/invest_GIC!$D12/12,0)</f>
        <v>0</v>
      </c>
      <c r="G78" s="63">
        <f>IFERROR(invest_GIC!$C12/invest_GIC!$D12/12,0)</f>
        <v>0</v>
      </c>
      <c r="H78" s="63">
        <f>IFERROR(invest_GIC!$C12/invest_GIC!$D12/12,0)</f>
        <v>0</v>
      </c>
      <c r="I78" s="63">
        <f>IFERROR(invest_GIC!$C12/invest_GIC!$D12/12,0)</f>
        <v>0</v>
      </c>
      <c r="J78" s="63">
        <f>IFERROR(invest_GIC!$C12/invest_GIC!$D12/12,0)</f>
        <v>0</v>
      </c>
      <c r="K78" s="63">
        <f>IFERROR(invest_GIC!$C12/invest_GIC!$D12/12,0)</f>
        <v>0</v>
      </c>
      <c r="L78" s="63">
        <f>IFERROR(invest_GIC!$C12/invest_GIC!$D12/12,0)</f>
        <v>0</v>
      </c>
      <c r="M78" s="63">
        <f>IFERROR(invest_GIC!$C12/invest_GIC!$D12/12,0)</f>
        <v>0</v>
      </c>
      <c r="N78" s="63">
        <f>IFERROR(invest_GIC!$C12/invest_GIC!$D12/12,0)</f>
        <v>0</v>
      </c>
      <c r="O78" s="104">
        <f t="shared" si="87"/>
        <v>0</v>
      </c>
      <c r="P78" s="63">
        <f>IFERROR(invest_GIC!$C12/invest_GIC!$D12/12,0)</f>
        <v>0</v>
      </c>
      <c r="Q78" s="63">
        <f>IFERROR(invest_GIC!$C12/invest_GIC!$D12/12,0)</f>
        <v>0</v>
      </c>
      <c r="R78" s="63">
        <f>IFERROR(invest_GIC!$C12/invest_GIC!$D12/12,0)</f>
        <v>0</v>
      </c>
      <c r="S78" s="63">
        <f>IFERROR(invest_GIC!$C12/invest_GIC!$D12/12,0)</f>
        <v>0</v>
      </c>
      <c r="T78" s="63">
        <f>IFERROR(invest_GIC!$C12/invest_GIC!$D12/12,0)</f>
        <v>0</v>
      </c>
      <c r="U78" s="63">
        <f>IFERROR(invest_GIC!$C12/invest_GIC!$D12/12,0)</f>
        <v>0</v>
      </c>
      <c r="V78" s="63">
        <f>IFERROR(invest_GIC!$C12/invest_GIC!$D12/12,0)</f>
        <v>0</v>
      </c>
      <c r="W78" s="63">
        <f>IFERROR(invest_GIC!$C12/invest_GIC!$D12/12,0)</f>
        <v>0</v>
      </c>
      <c r="X78" s="63">
        <f>IFERROR(invest_GIC!$C12/invest_GIC!$D12/12,0)</f>
        <v>0</v>
      </c>
      <c r="Y78" s="63">
        <f>IFERROR(invest_GIC!$C12/invest_GIC!$D12/12,0)</f>
        <v>0</v>
      </c>
      <c r="Z78" s="63">
        <f>IFERROR(invest_GIC!$C12/invest_GIC!$D12/12,0)</f>
        <v>0</v>
      </c>
      <c r="AA78" s="63">
        <f>IFERROR(invest_GIC!$C12/invest_GIC!$D12/12,0)</f>
        <v>0</v>
      </c>
      <c r="AB78" s="104">
        <f t="shared" si="88"/>
        <v>0</v>
      </c>
      <c r="AC78" s="63">
        <f>IFERROR(invest_GIC!$C12/invest_GIC!$D12/12,0)</f>
        <v>0</v>
      </c>
      <c r="AD78" s="63">
        <f>IFERROR(invest_GIC!$C12/invest_GIC!$D12/12,0)</f>
        <v>0</v>
      </c>
      <c r="AE78" s="63">
        <f>IFERROR(invest_GIC!$C12/invest_GIC!$D12/12,0)</f>
        <v>0</v>
      </c>
      <c r="AF78" s="63">
        <f>IFERROR(invest_GIC!$C12/invest_GIC!$D12/12,0)</f>
        <v>0</v>
      </c>
      <c r="AG78" s="63">
        <f>IFERROR(invest_GIC!$C12/invest_GIC!$D12/12,0)</f>
        <v>0</v>
      </c>
      <c r="AH78" s="63">
        <f>IFERROR(invest_GIC!$C12/invest_GIC!$D12/12,0)</f>
        <v>0</v>
      </c>
      <c r="AI78" s="63">
        <f>IFERROR(invest_GIC!$C12/invest_GIC!$D12/12,0)</f>
        <v>0</v>
      </c>
      <c r="AJ78" s="63">
        <f>IFERROR(invest_GIC!$C12/invest_GIC!$D12/12,0)</f>
        <v>0</v>
      </c>
      <c r="AK78" s="63">
        <f>IFERROR(invest_GIC!$C12/invest_GIC!$D12/12,0)</f>
        <v>0</v>
      </c>
      <c r="AL78" s="63">
        <f>IFERROR(invest_GIC!$C12/invest_GIC!$D12/12,0)</f>
        <v>0</v>
      </c>
      <c r="AM78" s="63">
        <f>IFERROR(invest_GIC!$C12/invest_GIC!$D12/12,0)</f>
        <v>0</v>
      </c>
      <c r="AN78" s="63">
        <f>IFERROR(invest_GIC!$C12/invest_GIC!$D12/12,0)</f>
        <v>0</v>
      </c>
      <c r="AO78" s="104">
        <f t="shared" si="89"/>
        <v>0</v>
      </c>
      <c r="AP78" s="63">
        <f>IFERROR(invest_GIC!$C12/invest_GIC!$D12/12,0)</f>
        <v>0</v>
      </c>
      <c r="AQ78" s="63">
        <f>IFERROR(invest_GIC!$C12/invest_GIC!$D12/12,0)</f>
        <v>0</v>
      </c>
      <c r="AR78" s="63">
        <f>IFERROR(invest_GIC!$C12/invest_GIC!$D12/12,0)</f>
        <v>0</v>
      </c>
      <c r="AS78" s="63">
        <f>IFERROR(invest_GIC!$C12/invest_GIC!$D12/12,0)</f>
        <v>0</v>
      </c>
      <c r="AT78" s="63">
        <f>IFERROR(invest_GIC!$C12/invest_GIC!$D12/12,0)</f>
        <v>0</v>
      </c>
      <c r="AU78" s="63">
        <f>IFERROR(invest_GIC!$C12/invest_GIC!$D12/12,0)</f>
        <v>0</v>
      </c>
      <c r="AV78" s="63">
        <f>IFERROR(invest_GIC!$C12/invest_GIC!$D12/12,0)</f>
        <v>0</v>
      </c>
      <c r="AW78" s="63">
        <f>IFERROR(invest_GIC!$C12/invest_GIC!$D12/12,0)</f>
        <v>0</v>
      </c>
      <c r="AX78" s="63">
        <f>IFERROR(invest_GIC!$C12/invest_GIC!$D12/12,0)</f>
        <v>0</v>
      </c>
      <c r="AY78" s="63">
        <f>IFERROR(invest_GIC!$C12/invest_GIC!$D12/12,0)</f>
        <v>0</v>
      </c>
      <c r="AZ78" s="63">
        <f>IFERROR(invest_GIC!$C12/invest_GIC!$D12/12,0)</f>
        <v>0</v>
      </c>
      <c r="BA78" s="63">
        <f>IFERROR(invest_GIC!$C12/invest_GIC!$D12/12,0)</f>
        <v>0</v>
      </c>
      <c r="BB78" s="104">
        <f t="shared" si="90"/>
        <v>0</v>
      </c>
      <c r="BC78" s="63">
        <f>IFERROR(invest_GIC!$C12/invest_GIC!$D12/12,0)</f>
        <v>0</v>
      </c>
      <c r="BD78" s="63">
        <f>IFERROR(invest_GIC!$C12/invest_GIC!$D12/12,0)</f>
        <v>0</v>
      </c>
      <c r="BE78" s="63">
        <f>IFERROR(invest_GIC!$C12/invest_GIC!$D12/12,0)</f>
        <v>0</v>
      </c>
      <c r="BF78" s="63">
        <f>IFERROR(invest_GIC!$C12/invest_GIC!$D12/12,0)</f>
        <v>0</v>
      </c>
      <c r="BG78" s="63">
        <f>IFERROR(invest_GIC!$C12/invest_GIC!$D12/12,0)</f>
        <v>0</v>
      </c>
      <c r="BH78" s="63">
        <f>IFERROR(invest_GIC!$C12/invest_GIC!$D12/12,0)</f>
        <v>0</v>
      </c>
      <c r="BI78" s="63">
        <f>IFERROR(invest_GIC!$C12/invest_GIC!$D12/12,0)</f>
        <v>0</v>
      </c>
      <c r="BJ78" s="63">
        <f>IFERROR(invest_GIC!$C12/invest_GIC!$D12/12,0)</f>
        <v>0</v>
      </c>
      <c r="BK78" s="63">
        <f>IFERROR(invest_GIC!$C12/invest_GIC!$D12/12,0)</f>
        <v>0</v>
      </c>
      <c r="BL78" s="63">
        <f>IFERROR(invest_GIC!$C12/invest_GIC!$D12/12,0)</f>
        <v>0</v>
      </c>
      <c r="BM78" s="63">
        <f>IFERROR(invest_GIC!$C12/invest_GIC!$D12/12,0)</f>
        <v>0</v>
      </c>
      <c r="BN78" s="63">
        <f>IFERROR(invest_GIC!$C12/invest_GIC!$D12/12,0)</f>
        <v>0</v>
      </c>
      <c r="BO78" s="104">
        <f t="shared" si="91"/>
        <v>0</v>
      </c>
    </row>
    <row r="79" spans="2:67" x14ac:dyDescent="0.25">
      <c r="B79" s="106">
        <f>invest_GIC!B13</f>
        <v>0</v>
      </c>
      <c r="C79" s="63">
        <f>IFERROR(invest_GIC!$C13/invest_GIC!$D13/12,0)</f>
        <v>0</v>
      </c>
      <c r="D79" s="63">
        <f>IFERROR(invest_GIC!$C13/invest_GIC!$D13/12,0)</f>
        <v>0</v>
      </c>
      <c r="E79" s="63">
        <f>IFERROR(invest_GIC!$C13/invest_GIC!$D13/12,0)</f>
        <v>0</v>
      </c>
      <c r="F79" s="63">
        <f>IFERROR(invest_GIC!$C13/invest_GIC!$D13/12,0)</f>
        <v>0</v>
      </c>
      <c r="G79" s="63">
        <f>IFERROR(invest_GIC!$C13/invest_GIC!$D13/12,0)</f>
        <v>0</v>
      </c>
      <c r="H79" s="63">
        <f>IFERROR(invest_GIC!$C13/invest_GIC!$D13/12,0)</f>
        <v>0</v>
      </c>
      <c r="I79" s="63">
        <f>IFERROR(invest_GIC!$C13/invest_GIC!$D13/12,0)</f>
        <v>0</v>
      </c>
      <c r="J79" s="63">
        <f>IFERROR(invest_GIC!$C13/invest_GIC!$D13/12,0)</f>
        <v>0</v>
      </c>
      <c r="K79" s="63">
        <f>IFERROR(invest_GIC!$C13/invest_GIC!$D13/12,0)</f>
        <v>0</v>
      </c>
      <c r="L79" s="63">
        <f>IFERROR(invest_GIC!$C13/invest_GIC!$D13/12,0)</f>
        <v>0</v>
      </c>
      <c r="M79" s="63">
        <f>IFERROR(invest_GIC!$C13/invest_GIC!$D13/12,0)</f>
        <v>0</v>
      </c>
      <c r="N79" s="63">
        <f>IFERROR(invest_GIC!$C13/invest_GIC!$D13/12,0)</f>
        <v>0</v>
      </c>
      <c r="O79" s="104">
        <f t="shared" si="87"/>
        <v>0</v>
      </c>
      <c r="P79" s="63">
        <f>IFERROR(invest_GIC!$C13/invest_GIC!$D13/12,0)</f>
        <v>0</v>
      </c>
      <c r="Q79" s="63">
        <f>IFERROR(invest_GIC!$C13/invest_GIC!$D13/12,0)</f>
        <v>0</v>
      </c>
      <c r="R79" s="63">
        <f>IFERROR(invest_GIC!$C13/invest_GIC!$D13/12,0)</f>
        <v>0</v>
      </c>
      <c r="S79" s="63">
        <f>IFERROR(invest_GIC!$C13/invest_GIC!$D13/12,0)</f>
        <v>0</v>
      </c>
      <c r="T79" s="63">
        <f>IFERROR(invest_GIC!$C13/invest_GIC!$D13/12,0)</f>
        <v>0</v>
      </c>
      <c r="U79" s="63">
        <f>IFERROR(invest_GIC!$C13/invest_GIC!$D13/12,0)</f>
        <v>0</v>
      </c>
      <c r="V79" s="63">
        <f>IFERROR(invest_GIC!$C13/invest_GIC!$D13/12,0)</f>
        <v>0</v>
      </c>
      <c r="W79" s="63">
        <f>IFERROR(invest_GIC!$C13/invest_GIC!$D13/12,0)</f>
        <v>0</v>
      </c>
      <c r="X79" s="63">
        <f>IFERROR(invest_GIC!$C13/invest_GIC!$D13/12,0)</f>
        <v>0</v>
      </c>
      <c r="Y79" s="63">
        <f>IFERROR(invest_GIC!$C13/invest_GIC!$D13/12,0)</f>
        <v>0</v>
      </c>
      <c r="Z79" s="63">
        <f>IFERROR(invest_GIC!$C13/invest_GIC!$D13/12,0)</f>
        <v>0</v>
      </c>
      <c r="AA79" s="63">
        <f>IFERROR(invest_GIC!$C13/invest_GIC!$D13/12,0)</f>
        <v>0</v>
      </c>
      <c r="AB79" s="104">
        <f t="shared" si="88"/>
        <v>0</v>
      </c>
      <c r="AC79" s="63">
        <f>IFERROR(invest_GIC!$C13/invest_GIC!$D13/12,0)</f>
        <v>0</v>
      </c>
      <c r="AD79" s="63">
        <f>IFERROR(invest_GIC!$C13/invest_GIC!$D13/12,0)</f>
        <v>0</v>
      </c>
      <c r="AE79" s="63">
        <f>IFERROR(invest_GIC!$C13/invest_GIC!$D13/12,0)</f>
        <v>0</v>
      </c>
      <c r="AF79" s="63">
        <f>IFERROR(invest_GIC!$C13/invest_GIC!$D13/12,0)</f>
        <v>0</v>
      </c>
      <c r="AG79" s="63">
        <f>IFERROR(invest_GIC!$C13/invest_GIC!$D13/12,0)</f>
        <v>0</v>
      </c>
      <c r="AH79" s="63">
        <f>IFERROR(invest_GIC!$C13/invest_GIC!$D13/12,0)</f>
        <v>0</v>
      </c>
      <c r="AI79" s="63">
        <f>IFERROR(invest_GIC!$C13/invest_GIC!$D13/12,0)</f>
        <v>0</v>
      </c>
      <c r="AJ79" s="63">
        <f>IFERROR(invest_GIC!$C13/invest_GIC!$D13/12,0)</f>
        <v>0</v>
      </c>
      <c r="AK79" s="63">
        <f>IFERROR(invest_GIC!$C13/invest_GIC!$D13/12,0)</f>
        <v>0</v>
      </c>
      <c r="AL79" s="63">
        <f>IFERROR(invest_GIC!$C13/invest_GIC!$D13/12,0)</f>
        <v>0</v>
      </c>
      <c r="AM79" s="63">
        <f>IFERROR(invest_GIC!$C13/invest_GIC!$D13/12,0)</f>
        <v>0</v>
      </c>
      <c r="AN79" s="63">
        <f>IFERROR(invest_GIC!$C13/invest_GIC!$D13/12,0)</f>
        <v>0</v>
      </c>
      <c r="AO79" s="104">
        <f t="shared" si="89"/>
        <v>0</v>
      </c>
      <c r="AP79" s="63">
        <f>IFERROR(invest_GIC!$C13/invest_GIC!$D13/12,0)</f>
        <v>0</v>
      </c>
      <c r="AQ79" s="63">
        <f>IFERROR(invest_GIC!$C13/invest_GIC!$D13/12,0)</f>
        <v>0</v>
      </c>
      <c r="AR79" s="63">
        <f>IFERROR(invest_GIC!$C13/invest_GIC!$D13/12,0)</f>
        <v>0</v>
      </c>
      <c r="AS79" s="63">
        <f>IFERROR(invest_GIC!$C13/invest_GIC!$D13/12,0)</f>
        <v>0</v>
      </c>
      <c r="AT79" s="63">
        <f>IFERROR(invest_GIC!$C13/invest_GIC!$D13/12,0)</f>
        <v>0</v>
      </c>
      <c r="AU79" s="63">
        <f>IFERROR(invest_GIC!$C13/invest_GIC!$D13/12,0)</f>
        <v>0</v>
      </c>
      <c r="AV79" s="63">
        <f>IFERROR(invest_GIC!$C13/invest_GIC!$D13/12,0)</f>
        <v>0</v>
      </c>
      <c r="AW79" s="63">
        <f>IFERROR(invest_GIC!$C13/invest_GIC!$D13/12,0)</f>
        <v>0</v>
      </c>
      <c r="AX79" s="63">
        <f>IFERROR(invest_GIC!$C13/invest_GIC!$D13/12,0)</f>
        <v>0</v>
      </c>
      <c r="AY79" s="63">
        <f>IFERROR(invest_GIC!$C13/invest_GIC!$D13/12,0)</f>
        <v>0</v>
      </c>
      <c r="AZ79" s="63">
        <f>IFERROR(invest_GIC!$C13/invest_GIC!$D13/12,0)</f>
        <v>0</v>
      </c>
      <c r="BA79" s="63">
        <f>IFERROR(invest_GIC!$C13/invest_GIC!$D13/12,0)</f>
        <v>0</v>
      </c>
      <c r="BB79" s="104">
        <f t="shared" si="90"/>
        <v>0</v>
      </c>
      <c r="BC79" s="63">
        <f>IFERROR(invest_GIC!$C13/invest_GIC!$D13/12,0)</f>
        <v>0</v>
      </c>
      <c r="BD79" s="63">
        <f>IFERROR(invest_GIC!$C13/invest_GIC!$D13/12,0)</f>
        <v>0</v>
      </c>
      <c r="BE79" s="63">
        <f>IFERROR(invest_GIC!$C13/invest_GIC!$D13/12,0)</f>
        <v>0</v>
      </c>
      <c r="BF79" s="63">
        <f>IFERROR(invest_GIC!$C13/invest_GIC!$D13/12,0)</f>
        <v>0</v>
      </c>
      <c r="BG79" s="63">
        <f>IFERROR(invest_GIC!$C13/invest_GIC!$D13/12,0)</f>
        <v>0</v>
      </c>
      <c r="BH79" s="63">
        <f>IFERROR(invest_GIC!$C13/invest_GIC!$D13/12,0)</f>
        <v>0</v>
      </c>
      <c r="BI79" s="63">
        <f>IFERROR(invest_GIC!$C13/invest_GIC!$D13/12,0)</f>
        <v>0</v>
      </c>
      <c r="BJ79" s="63">
        <f>IFERROR(invest_GIC!$C13/invest_GIC!$D13/12,0)</f>
        <v>0</v>
      </c>
      <c r="BK79" s="63">
        <f>IFERROR(invest_GIC!$C13/invest_GIC!$D13/12,0)</f>
        <v>0</v>
      </c>
      <c r="BL79" s="63">
        <f>IFERROR(invest_GIC!$C13/invest_GIC!$D13/12,0)</f>
        <v>0</v>
      </c>
      <c r="BM79" s="63">
        <f>IFERROR(invest_GIC!$C13/invest_GIC!$D13/12,0)</f>
        <v>0</v>
      </c>
      <c r="BN79" s="63">
        <f>IFERROR(invest_GIC!$C13/invest_GIC!$D13/12,0)</f>
        <v>0</v>
      </c>
      <c r="BO79" s="104">
        <f t="shared" si="91"/>
        <v>0</v>
      </c>
    </row>
    <row r="80" spans="2:67" x14ac:dyDescent="0.25">
      <c r="B80" s="106">
        <f>invest_GIC!B14</f>
        <v>0</v>
      </c>
      <c r="C80" s="63">
        <f>IFERROR(invest_GIC!$C14/invest_GIC!$D14/12,0)</f>
        <v>0</v>
      </c>
      <c r="D80" s="63">
        <f>IFERROR(invest_GIC!$C14/invest_GIC!$D14/12,0)</f>
        <v>0</v>
      </c>
      <c r="E80" s="63">
        <f>IFERROR(invest_GIC!$C14/invest_GIC!$D14/12,0)</f>
        <v>0</v>
      </c>
      <c r="F80" s="63">
        <f>IFERROR(invest_GIC!$C14/invest_GIC!$D14/12,0)</f>
        <v>0</v>
      </c>
      <c r="G80" s="63">
        <f>IFERROR(invest_GIC!$C14/invest_GIC!$D14/12,0)</f>
        <v>0</v>
      </c>
      <c r="H80" s="63">
        <f>IFERROR(invest_GIC!$C14/invest_GIC!$D14/12,0)</f>
        <v>0</v>
      </c>
      <c r="I80" s="63">
        <f>IFERROR(invest_GIC!$C14/invest_GIC!$D14/12,0)</f>
        <v>0</v>
      </c>
      <c r="J80" s="63">
        <f>IFERROR(invest_GIC!$C14/invest_GIC!$D14/12,0)</f>
        <v>0</v>
      </c>
      <c r="K80" s="63">
        <f>IFERROR(invest_GIC!$C14/invest_GIC!$D14/12,0)</f>
        <v>0</v>
      </c>
      <c r="L80" s="63">
        <f>IFERROR(invest_GIC!$C14/invest_GIC!$D14/12,0)</f>
        <v>0</v>
      </c>
      <c r="M80" s="63">
        <f>IFERROR(invest_GIC!$C14/invest_GIC!$D14/12,0)</f>
        <v>0</v>
      </c>
      <c r="N80" s="63">
        <f>IFERROR(invest_GIC!$C14/invest_GIC!$D14/12,0)</f>
        <v>0</v>
      </c>
      <c r="O80" s="104">
        <f t="shared" si="87"/>
        <v>0</v>
      </c>
      <c r="P80" s="63">
        <f>IFERROR(invest_GIC!$C14/invest_GIC!$D14/12,0)</f>
        <v>0</v>
      </c>
      <c r="Q80" s="63">
        <f>IFERROR(invest_GIC!$C14/invest_GIC!$D14/12,0)</f>
        <v>0</v>
      </c>
      <c r="R80" s="63">
        <f>IFERROR(invest_GIC!$C14/invest_GIC!$D14/12,0)</f>
        <v>0</v>
      </c>
      <c r="S80" s="63">
        <f>IFERROR(invest_GIC!$C14/invest_GIC!$D14/12,0)</f>
        <v>0</v>
      </c>
      <c r="T80" s="63">
        <f>IFERROR(invest_GIC!$C14/invest_GIC!$D14/12,0)</f>
        <v>0</v>
      </c>
      <c r="U80" s="63">
        <f>IFERROR(invest_GIC!$C14/invest_GIC!$D14/12,0)</f>
        <v>0</v>
      </c>
      <c r="V80" s="63">
        <f>IFERROR(invest_GIC!$C14/invest_GIC!$D14/12,0)</f>
        <v>0</v>
      </c>
      <c r="W80" s="63">
        <f>IFERROR(invest_GIC!$C14/invest_GIC!$D14/12,0)</f>
        <v>0</v>
      </c>
      <c r="X80" s="63">
        <f>IFERROR(invest_GIC!$C14/invest_GIC!$D14/12,0)</f>
        <v>0</v>
      </c>
      <c r="Y80" s="63">
        <f>IFERROR(invest_GIC!$C14/invest_GIC!$D14/12,0)</f>
        <v>0</v>
      </c>
      <c r="Z80" s="63">
        <f>IFERROR(invest_GIC!$C14/invest_GIC!$D14/12,0)</f>
        <v>0</v>
      </c>
      <c r="AA80" s="63">
        <f>IFERROR(invest_GIC!$C14/invest_GIC!$D14/12,0)</f>
        <v>0</v>
      </c>
      <c r="AB80" s="104">
        <f t="shared" si="88"/>
        <v>0</v>
      </c>
      <c r="AC80" s="63">
        <f>IFERROR(invest_GIC!$C14/invest_GIC!$D14/12,0)</f>
        <v>0</v>
      </c>
      <c r="AD80" s="63">
        <f>IFERROR(invest_GIC!$C14/invest_GIC!$D14/12,0)</f>
        <v>0</v>
      </c>
      <c r="AE80" s="63">
        <f>IFERROR(invest_GIC!$C14/invest_GIC!$D14/12,0)</f>
        <v>0</v>
      </c>
      <c r="AF80" s="63">
        <f>IFERROR(invest_GIC!$C14/invest_GIC!$D14/12,0)</f>
        <v>0</v>
      </c>
      <c r="AG80" s="63">
        <f>IFERROR(invest_GIC!$C14/invest_GIC!$D14/12,0)</f>
        <v>0</v>
      </c>
      <c r="AH80" s="63">
        <f>IFERROR(invest_GIC!$C14/invest_GIC!$D14/12,0)</f>
        <v>0</v>
      </c>
      <c r="AI80" s="63">
        <f>IFERROR(invest_GIC!$C14/invest_GIC!$D14/12,0)</f>
        <v>0</v>
      </c>
      <c r="AJ80" s="63">
        <f>IFERROR(invest_GIC!$C14/invest_GIC!$D14/12,0)</f>
        <v>0</v>
      </c>
      <c r="AK80" s="63">
        <f>IFERROR(invest_GIC!$C14/invest_GIC!$D14/12,0)</f>
        <v>0</v>
      </c>
      <c r="AL80" s="63">
        <f>IFERROR(invest_GIC!$C14/invest_GIC!$D14/12,0)</f>
        <v>0</v>
      </c>
      <c r="AM80" s="63">
        <f>IFERROR(invest_GIC!$C14/invest_GIC!$D14/12,0)</f>
        <v>0</v>
      </c>
      <c r="AN80" s="63">
        <f>IFERROR(invest_GIC!$C14/invest_GIC!$D14/12,0)</f>
        <v>0</v>
      </c>
      <c r="AO80" s="104">
        <f t="shared" si="89"/>
        <v>0</v>
      </c>
      <c r="AP80" s="63">
        <f>IFERROR(invest_GIC!$C14/invest_GIC!$D14/12,0)</f>
        <v>0</v>
      </c>
      <c r="AQ80" s="63">
        <f>IFERROR(invest_GIC!$C14/invest_GIC!$D14/12,0)</f>
        <v>0</v>
      </c>
      <c r="AR80" s="63">
        <f>IFERROR(invest_GIC!$C14/invest_GIC!$D14/12,0)</f>
        <v>0</v>
      </c>
      <c r="AS80" s="63">
        <f>IFERROR(invest_GIC!$C14/invest_GIC!$D14/12,0)</f>
        <v>0</v>
      </c>
      <c r="AT80" s="63">
        <f>IFERROR(invest_GIC!$C14/invest_GIC!$D14/12,0)</f>
        <v>0</v>
      </c>
      <c r="AU80" s="63">
        <f>IFERROR(invest_GIC!$C14/invest_GIC!$D14/12,0)</f>
        <v>0</v>
      </c>
      <c r="AV80" s="63">
        <f>IFERROR(invest_GIC!$C14/invest_GIC!$D14/12,0)</f>
        <v>0</v>
      </c>
      <c r="AW80" s="63">
        <f>IFERROR(invest_GIC!$C14/invest_GIC!$D14/12,0)</f>
        <v>0</v>
      </c>
      <c r="AX80" s="63">
        <f>IFERROR(invest_GIC!$C14/invest_GIC!$D14/12,0)</f>
        <v>0</v>
      </c>
      <c r="AY80" s="63">
        <f>IFERROR(invest_GIC!$C14/invest_GIC!$D14/12,0)</f>
        <v>0</v>
      </c>
      <c r="AZ80" s="63">
        <f>IFERROR(invest_GIC!$C14/invest_GIC!$D14/12,0)</f>
        <v>0</v>
      </c>
      <c r="BA80" s="63">
        <f>IFERROR(invest_GIC!$C14/invest_GIC!$D14/12,0)</f>
        <v>0</v>
      </c>
      <c r="BB80" s="104">
        <f t="shared" si="90"/>
        <v>0</v>
      </c>
      <c r="BC80" s="63">
        <f>IFERROR(invest_GIC!$C14/invest_GIC!$D14/12,0)</f>
        <v>0</v>
      </c>
      <c r="BD80" s="63">
        <f>IFERROR(invest_GIC!$C14/invest_GIC!$D14/12,0)</f>
        <v>0</v>
      </c>
      <c r="BE80" s="63">
        <f>IFERROR(invest_GIC!$C14/invest_GIC!$D14/12,0)</f>
        <v>0</v>
      </c>
      <c r="BF80" s="63">
        <f>IFERROR(invest_GIC!$C14/invest_GIC!$D14/12,0)</f>
        <v>0</v>
      </c>
      <c r="BG80" s="63">
        <f>IFERROR(invest_GIC!$C14/invest_GIC!$D14/12,0)</f>
        <v>0</v>
      </c>
      <c r="BH80" s="63">
        <f>IFERROR(invest_GIC!$C14/invest_GIC!$D14/12,0)</f>
        <v>0</v>
      </c>
      <c r="BI80" s="63">
        <f>IFERROR(invest_GIC!$C14/invest_GIC!$D14/12,0)</f>
        <v>0</v>
      </c>
      <c r="BJ80" s="63">
        <f>IFERROR(invest_GIC!$C14/invest_GIC!$D14/12,0)</f>
        <v>0</v>
      </c>
      <c r="BK80" s="63">
        <f>IFERROR(invest_GIC!$C14/invest_GIC!$D14/12,0)</f>
        <v>0</v>
      </c>
      <c r="BL80" s="63">
        <f>IFERROR(invest_GIC!$C14/invest_GIC!$D14/12,0)</f>
        <v>0</v>
      </c>
      <c r="BM80" s="63">
        <f>IFERROR(invest_GIC!$C14/invest_GIC!$D14/12,0)</f>
        <v>0</v>
      </c>
      <c r="BN80" s="63">
        <f>IFERROR(invest_GIC!$C14/invest_GIC!$D14/12,0)</f>
        <v>0</v>
      </c>
      <c r="BO80" s="104">
        <f t="shared" si="91"/>
        <v>0</v>
      </c>
    </row>
    <row r="81" spans="2:67" x14ac:dyDescent="0.25">
      <c r="B81" s="106">
        <f>invest_GIC!B15</f>
        <v>0</v>
      </c>
      <c r="C81" s="63">
        <f>IFERROR(invest_GIC!$C15/invest_GIC!$D15/12,0)</f>
        <v>0</v>
      </c>
      <c r="D81" s="63">
        <f>IFERROR(invest_GIC!$C15/invest_GIC!$D15/12,0)</f>
        <v>0</v>
      </c>
      <c r="E81" s="63">
        <f>IFERROR(invest_GIC!$C15/invest_GIC!$D15/12,0)</f>
        <v>0</v>
      </c>
      <c r="F81" s="63">
        <f>IFERROR(invest_GIC!$C15/invest_GIC!$D15/12,0)</f>
        <v>0</v>
      </c>
      <c r="G81" s="63">
        <f>IFERROR(invest_GIC!$C15/invest_GIC!$D15/12,0)</f>
        <v>0</v>
      </c>
      <c r="H81" s="63">
        <f>IFERROR(invest_GIC!$C15/invest_GIC!$D15/12,0)</f>
        <v>0</v>
      </c>
      <c r="I81" s="63">
        <f>IFERROR(invest_GIC!$C15/invest_GIC!$D15/12,0)</f>
        <v>0</v>
      </c>
      <c r="J81" s="63">
        <f>IFERROR(invest_GIC!$C15/invest_GIC!$D15/12,0)</f>
        <v>0</v>
      </c>
      <c r="K81" s="63">
        <f>IFERROR(invest_GIC!$C15/invest_GIC!$D15/12,0)</f>
        <v>0</v>
      </c>
      <c r="L81" s="63">
        <f>IFERROR(invest_GIC!$C15/invest_GIC!$D15/12,0)</f>
        <v>0</v>
      </c>
      <c r="M81" s="63">
        <f>IFERROR(invest_GIC!$C15/invest_GIC!$D15/12,0)</f>
        <v>0</v>
      </c>
      <c r="N81" s="63">
        <f>IFERROR(invest_GIC!$C15/invest_GIC!$D15/12,0)</f>
        <v>0</v>
      </c>
      <c r="O81" s="104">
        <f t="shared" si="87"/>
        <v>0</v>
      </c>
      <c r="P81" s="63">
        <f>IFERROR(invest_GIC!$C15/invest_GIC!$D15/12,0)</f>
        <v>0</v>
      </c>
      <c r="Q81" s="63">
        <f>IFERROR(invest_GIC!$C15/invest_GIC!$D15/12,0)</f>
        <v>0</v>
      </c>
      <c r="R81" s="63">
        <f>IFERROR(invest_GIC!$C15/invest_GIC!$D15/12,0)</f>
        <v>0</v>
      </c>
      <c r="S81" s="63">
        <f>IFERROR(invest_GIC!$C15/invest_GIC!$D15/12,0)</f>
        <v>0</v>
      </c>
      <c r="T81" s="63">
        <f>IFERROR(invest_GIC!$C15/invest_GIC!$D15/12,0)</f>
        <v>0</v>
      </c>
      <c r="U81" s="63">
        <f>IFERROR(invest_GIC!$C15/invest_GIC!$D15/12,0)</f>
        <v>0</v>
      </c>
      <c r="V81" s="63">
        <f>IFERROR(invest_GIC!$C15/invest_GIC!$D15/12,0)</f>
        <v>0</v>
      </c>
      <c r="W81" s="63">
        <f>IFERROR(invest_GIC!$C15/invest_GIC!$D15/12,0)</f>
        <v>0</v>
      </c>
      <c r="X81" s="63">
        <f>IFERROR(invest_GIC!$C15/invest_GIC!$D15/12,0)</f>
        <v>0</v>
      </c>
      <c r="Y81" s="63">
        <f>IFERROR(invest_GIC!$C15/invest_GIC!$D15/12,0)</f>
        <v>0</v>
      </c>
      <c r="Z81" s="63">
        <f>IFERROR(invest_GIC!$C15/invest_GIC!$D15/12,0)</f>
        <v>0</v>
      </c>
      <c r="AA81" s="63">
        <f>IFERROR(invest_GIC!$C15/invest_GIC!$D15/12,0)</f>
        <v>0</v>
      </c>
      <c r="AB81" s="104">
        <f t="shared" si="88"/>
        <v>0</v>
      </c>
      <c r="AC81" s="63">
        <f>IFERROR(invest_GIC!$C15/invest_GIC!$D15/12,0)</f>
        <v>0</v>
      </c>
      <c r="AD81" s="63">
        <f>IFERROR(invest_GIC!$C15/invest_GIC!$D15/12,0)</f>
        <v>0</v>
      </c>
      <c r="AE81" s="63">
        <f>IFERROR(invest_GIC!$C15/invest_GIC!$D15/12,0)</f>
        <v>0</v>
      </c>
      <c r="AF81" s="63">
        <f>IFERROR(invest_GIC!$C15/invest_GIC!$D15/12,0)</f>
        <v>0</v>
      </c>
      <c r="AG81" s="63">
        <f>IFERROR(invest_GIC!$C15/invest_GIC!$D15/12,0)</f>
        <v>0</v>
      </c>
      <c r="AH81" s="63">
        <f>IFERROR(invest_GIC!$C15/invest_GIC!$D15/12,0)</f>
        <v>0</v>
      </c>
      <c r="AI81" s="63">
        <f>IFERROR(invest_GIC!$C15/invest_GIC!$D15/12,0)</f>
        <v>0</v>
      </c>
      <c r="AJ81" s="63">
        <f>IFERROR(invest_GIC!$C15/invest_GIC!$D15/12,0)</f>
        <v>0</v>
      </c>
      <c r="AK81" s="63">
        <f>IFERROR(invest_GIC!$C15/invest_GIC!$D15/12,0)</f>
        <v>0</v>
      </c>
      <c r="AL81" s="63">
        <f>IFERROR(invest_GIC!$C15/invest_GIC!$D15/12,0)</f>
        <v>0</v>
      </c>
      <c r="AM81" s="63">
        <f>IFERROR(invest_GIC!$C15/invest_GIC!$D15/12,0)</f>
        <v>0</v>
      </c>
      <c r="AN81" s="63">
        <f>IFERROR(invest_GIC!$C15/invest_GIC!$D15/12,0)</f>
        <v>0</v>
      </c>
      <c r="AO81" s="104">
        <f t="shared" si="89"/>
        <v>0</v>
      </c>
      <c r="AP81" s="63">
        <f>IFERROR(invest_GIC!$C15/invest_GIC!$D15/12,0)</f>
        <v>0</v>
      </c>
      <c r="AQ81" s="63">
        <f>IFERROR(invest_GIC!$C15/invest_GIC!$D15/12,0)</f>
        <v>0</v>
      </c>
      <c r="AR81" s="63">
        <f>IFERROR(invest_GIC!$C15/invest_GIC!$D15/12,0)</f>
        <v>0</v>
      </c>
      <c r="AS81" s="63">
        <f>IFERROR(invest_GIC!$C15/invest_GIC!$D15/12,0)</f>
        <v>0</v>
      </c>
      <c r="AT81" s="63">
        <f>IFERROR(invest_GIC!$C15/invest_GIC!$D15/12,0)</f>
        <v>0</v>
      </c>
      <c r="AU81" s="63">
        <f>IFERROR(invest_GIC!$C15/invest_GIC!$D15/12,0)</f>
        <v>0</v>
      </c>
      <c r="AV81" s="63">
        <f>IFERROR(invest_GIC!$C15/invest_GIC!$D15/12,0)</f>
        <v>0</v>
      </c>
      <c r="AW81" s="63">
        <f>IFERROR(invest_GIC!$C15/invest_GIC!$D15/12,0)</f>
        <v>0</v>
      </c>
      <c r="AX81" s="63">
        <f>IFERROR(invest_GIC!$C15/invest_GIC!$D15/12,0)</f>
        <v>0</v>
      </c>
      <c r="AY81" s="63">
        <f>IFERROR(invest_GIC!$C15/invest_GIC!$D15/12,0)</f>
        <v>0</v>
      </c>
      <c r="AZ81" s="63">
        <f>IFERROR(invest_GIC!$C15/invest_GIC!$D15/12,0)</f>
        <v>0</v>
      </c>
      <c r="BA81" s="63">
        <f>IFERROR(invest_GIC!$C15/invest_GIC!$D15/12,0)</f>
        <v>0</v>
      </c>
      <c r="BB81" s="104">
        <f t="shared" si="90"/>
        <v>0</v>
      </c>
      <c r="BC81" s="63">
        <f>IFERROR(invest_GIC!$C15/invest_GIC!$D15/12,0)</f>
        <v>0</v>
      </c>
      <c r="BD81" s="63">
        <f>IFERROR(invest_GIC!$C15/invest_GIC!$D15/12,0)</f>
        <v>0</v>
      </c>
      <c r="BE81" s="63">
        <f>IFERROR(invest_GIC!$C15/invest_GIC!$D15/12,0)</f>
        <v>0</v>
      </c>
      <c r="BF81" s="63">
        <f>IFERROR(invest_GIC!$C15/invest_GIC!$D15/12,0)</f>
        <v>0</v>
      </c>
      <c r="BG81" s="63">
        <f>IFERROR(invest_GIC!$C15/invest_GIC!$D15/12,0)</f>
        <v>0</v>
      </c>
      <c r="BH81" s="63">
        <f>IFERROR(invest_GIC!$C15/invest_GIC!$D15/12,0)</f>
        <v>0</v>
      </c>
      <c r="BI81" s="63">
        <f>IFERROR(invest_GIC!$C15/invest_GIC!$D15/12,0)</f>
        <v>0</v>
      </c>
      <c r="BJ81" s="63">
        <f>IFERROR(invest_GIC!$C15/invest_GIC!$D15/12,0)</f>
        <v>0</v>
      </c>
      <c r="BK81" s="63">
        <f>IFERROR(invest_GIC!$C15/invest_GIC!$D15/12,0)</f>
        <v>0</v>
      </c>
      <c r="BL81" s="63">
        <f>IFERROR(invest_GIC!$C15/invest_GIC!$D15/12,0)</f>
        <v>0</v>
      </c>
      <c r="BM81" s="63">
        <f>IFERROR(invest_GIC!$C15/invest_GIC!$D15/12,0)</f>
        <v>0</v>
      </c>
      <c r="BN81" s="63">
        <f>IFERROR(invest_GIC!$C15/invest_GIC!$D15/12,0)</f>
        <v>0</v>
      </c>
      <c r="BO81" s="104">
        <f t="shared" si="91"/>
        <v>0</v>
      </c>
    </row>
    <row r="82" spans="2:67" x14ac:dyDescent="0.25">
      <c r="B82" s="106">
        <f>invest_GIC!B16</f>
        <v>0</v>
      </c>
      <c r="C82" s="63">
        <f>IFERROR(invest_GIC!$C16/invest_GIC!$D16/12,0)</f>
        <v>0</v>
      </c>
      <c r="D82" s="63">
        <f>IFERROR(invest_GIC!$C16/invest_GIC!$D16/12,0)</f>
        <v>0</v>
      </c>
      <c r="E82" s="63">
        <f>IFERROR(invest_GIC!$C16/invest_GIC!$D16/12,0)</f>
        <v>0</v>
      </c>
      <c r="F82" s="63">
        <f>IFERROR(invest_GIC!$C16/invest_GIC!$D16/12,0)</f>
        <v>0</v>
      </c>
      <c r="G82" s="63">
        <f>IFERROR(invest_GIC!$C16/invest_GIC!$D16/12,0)</f>
        <v>0</v>
      </c>
      <c r="H82" s="63">
        <f>IFERROR(invest_GIC!$C16/invest_GIC!$D16/12,0)</f>
        <v>0</v>
      </c>
      <c r="I82" s="63">
        <f>IFERROR(invest_GIC!$C16/invest_GIC!$D16/12,0)</f>
        <v>0</v>
      </c>
      <c r="J82" s="63">
        <f>IFERROR(invest_GIC!$C16/invest_GIC!$D16/12,0)</f>
        <v>0</v>
      </c>
      <c r="K82" s="63">
        <f>IFERROR(invest_GIC!$C16/invest_GIC!$D16/12,0)</f>
        <v>0</v>
      </c>
      <c r="L82" s="63">
        <f>IFERROR(invest_GIC!$C16/invest_GIC!$D16/12,0)</f>
        <v>0</v>
      </c>
      <c r="M82" s="63">
        <f>IFERROR(invest_GIC!$C16/invest_GIC!$D16/12,0)</f>
        <v>0</v>
      </c>
      <c r="N82" s="63">
        <f>IFERROR(invest_GIC!$C16/invest_GIC!$D16/12,0)</f>
        <v>0</v>
      </c>
      <c r="O82" s="104">
        <f t="shared" si="87"/>
        <v>0</v>
      </c>
      <c r="P82" s="63">
        <f>IFERROR(invest_GIC!$C16/invest_GIC!$D16/12,0)</f>
        <v>0</v>
      </c>
      <c r="Q82" s="63">
        <f>IFERROR(invest_GIC!$C16/invest_GIC!$D16/12,0)</f>
        <v>0</v>
      </c>
      <c r="R82" s="63">
        <f>IFERROR(invest_GIC!$C16/invest_GIC!$D16/12,0)</f>
        <v>0</v>
      </c>
      <c r="S82" s="63">
        <f>IFERROR(invest_GIC!$C16/invest_GIC!$D16/12,0)</f>
        <v>0</v>
      </c>
      <c r="T82" s="63">
        <f>IFERROR(invest_GIC!$C16/invest_GIC!$D16/12,0)</f>
        <v>0</v>
      </c>
      <c r="U82" s="63">
        <f>IFERROR(invest_GIC!$C16/invest_GIC!$D16/12,0)</f>
        <v>0</v>
      </c>
      <c r="V82" s="63">
        <f>IFERROR(invest_GIC!$C16/invest_GIC!$D16/12,0)</f>
        <v>0</v>
      </c>
      <c r="W82" s="63">
        <f>IFERROR(invest_GIC!$C16/invest_GIC!$D16/12,0)</f>
        <v>0</v>
      </c>
      <c r="X82" s="63">
        <f>IFERROR(invest_GIC!$C16/invest_GIC!$D16/12,0)</f>
        <v>0</v>
      </c>
      <c r="Y82" s="63">
        <f>IFERROR(invest_GIC!$C16/invest_GIC!$D16/12,0)</f>
        <v>0</v>
      </c>
      <c r="Z82" s="63">
        <f>IFERROR(invest_GIC!$C16/invest_GIC!$D16/12,0)</f>
        <v>0</v>
      </c>
      <c r="AA82" s="63">
        <f>IFERROR(invest_GIC!$C16/invest_GIC!$D16/12,0)</f>
        <v>0</v>
      </c>
      <c r="AB82" s="104">
        <f t="shared" si="88"/>
        <v>0</v>
      </c>
      <c r="AC82" s="63">
        <f>IFERROR(invest_GIC!$C16/invest_GIC!$D16/12,0)</f>
        <v>0</v>
      </c>
      <c r="AD82" s="63">
        <f>IFERROR(invest_GIC!$C16/invest_GIC!$D16/12,0)</f>
        <v>0</v>
      </c>
      <c r="AE82" s="63">
        <f>IFERROR(invest_GIC!$C16/invest_GIC!$D16/12,0)</f>
        <v>0</v>
      </c>
      <c r="AF82" s="63">
        <f>IFERROR(invest_GIC!$C16/invest_GIC!$D16/12,0)</f>
        <v>0</v>
      </c>
      <c r="AG82" s="63">
        <f>IFERROR(invest_GIC!$C16/invest_GIC!$D16/12,0)</f>
        <v>0</v>
      </c>
      <c r="AH82" s="63">
        <f>IFERROR(invest_GIC!$C16/invest_GIC!$D16/12,0)</f>
        <v>0</v>
      </c>
      <c r="AI82" s="63">
        <f>IFERROR(invest_GIC!$C16/invest_GIC!$D16/12,0)</f>
        <v>0</v>
      </c>
      <c r="AJ82" s="63">
        <f>IFERROR(invest_GIC!$C16/invest_GIC!$D16/12,0)</f>
        <v>0</v>
      </c>
      <c r="AK82" s="63">
        <f>IFERROR(invest_GIC!$C16/invest_GIC!$D16/12,0)</f>
        <v>0</v>
      </c>
      <c r="AL82" s="63">
        <f>IFERROR(invest_GIC!$C16/invest_GIC!$D16/12,0)</f>
        <v>0</v>
      </c>
      <c r="AM82" s="63">
        <f>IFERROR(invest_GIC!$C16/invest_GIC!$D16/12,0)</f>
        <v>0</v>
      </c>
      <c r="AN82" s="63">
        <f>IFERROR(invest_GIC!$C16/invest_GIC!$D16/12,0)</f>
        <v>0</v>
      </c>
      <c r="AO82" s="104">
        <f t="shared" si="89"/>
        <v>0</v>
      </c>
      <c r="AP82" s="63">
        <f>IFERROR(invest_GIC!$C16/invest_GIC!$D16/12,0)</f>
        <v>0</v>
      </c>
      <c r="AQ82" s="63">
        <f>IFERROR(invest_GIC!$C16/invest_GIC!$D16/12,0)</f>
        <v>0</v>
      </c>
      <c r="AR82" s="63">
        <f>IFERROR(invest_GIC!$C16/invest_GIC!$D16/12,0)</f>
        <v>0</v>
      </c>
      <c r="AS82" s="63">
        <f>IFERROR(invest_GIC!$C16/invest_GIC!$D16/12,0)</f>
        <v>0</v>
      </c>
      <c r="AT82" s="63">
        <f>IFERROR(invest_GIC!$C16/invest_GIC!$D16/12,0)</f>
        <v>0</v>
      </c>
      <c r="AU82" s="63">
        <f>IFERROR(invest_GIC!$C16/invest_GIC!$D16/12,0)</f>
        <v>0</v>
      </c>
      <c r="AV82" s="63">
        <f>IFERROR(invest_GIC!$C16/invest_GIC!$D16/12,0)</f>
        <v>0</v>
      </c>
      <c r="AW82" s="63">
        <f>IFERROR(invest_GIC!$C16/invest_GIC!$D16/12,0)</f>
        <v>0</v>
      </c>
      <c r="AX82" s="63">
        <f>IFERROR(invest_GIC!$C16/invest_GIC!$D16/12,0)</f>
        <v>0</v>
      </c>
      <c r="AY82" s="63">
        <f>IFERROR(invest_GIC!$C16/invest_GIC!$D16/12,0)</f>
        <v>0</v>
      </c>
      <c r="AZ82" s="63">
        <f>IFERROR(invest_GIC!$C16/invest_GIC!$D16/12,0)</f>
        <v>0</v>
      </c>
      <c r="BA82" s="63">
        <f>IFERROR(invest_GIC!$C16/invest_GIC!$D16/12,0)</f>
        <v>0</v>
      </c>
      <c r="BB82" s="104">
        <f t="shared" si="90"/>
        <v>0</v>
      </c>
      <c r="BC82" s="63">
        <f>IFERROR(invest_GIC!$C16/invest_GIC!$D16/12,0)</f>
        <v>0</v>
      </c>
      <c r="BD82" s="63">
        <f>IFERROR(invest_GIC!$C16/invest_GIC!$D16/12,0)</f>
        <v>0</v>
      </c>
      <c r="BE82" s="63">
        <f>IFERROR(invest_GIC!$C16/invest_GIC!$D16/12,0)</f>
        <v>0</v>
      </c>
      <c r="BF82" s="63">
        <f>IFERROR(invest_GIC!$C16/invest_GIC!$D16/12,0)</f>
        <v>0</v>
      </c>
      <c r="BG82" s="63">
        <f>IFERROR(invest_GIC!$C16/invest_GIC!$D16/12,0)</f>
        <v>0</v>
      </c>
      <c r="BH82" s="63">
        <f>IFERROR(invest_GIC!$C16/invest_GIC!$D16/12,0)</f>
        <v>0</v>
      </c>
      <c r="BI82" s="63">
        <f>IFERROR(invest_GIC!$C16/invest_GIC!$D16/12,0)</f>
        <v>0</v>
      </c>
      <c r="BJ82" s="63">
        <f>IFERROR(invest_GIC!$C16/invest_GIC!$D16/12,0)</f>
        <v>0</v>
      </c>
      <c r="BK82" s="63">
        <f>IFERROR(invest_GIC!$C16/invest_GIC!$D16/12,0)</f>
        <v>0</v>
      </c>
      <c r="BL82" s="63">
        <f>IFERROR(invest_GIC!$C16/invest_GIC!$D16/12,0)</f>
        <v>0</v>
      </c>
      <c r="BM82" s="63">
        <f>IFERROR(invest_GIC!$C16/invest_GIC!$D16/12,0)</f>
        <v>0</v>
      </c>
      <c r="BN82" s="63">
        <f>IFERROR(invest_GIC!$C16/invest_GIC!$D16/12,0)</f>
        <v>0</v>
      </c>
      <c r="BO82" s="104">
        <f t="shared" si="91"/>
        <v>0</v>
      </c>
    </row>
    <row r="83" spans="2:67" x14ac:dyDescent="0.25">
      <c r="B83" s="106">
        <f>invest_GIC!B17</f>
        <v>0</v>
      </c>
      <c r="C83" s="63">
        <f>IFERROR(invest_GIC!$C17/invest_GIC!$D17/12,0)</f>
        <v>0</v>
      </c>
      <c r="D83" s="63">
        <f>IFERROR(invest_GIC!$C17/invest_GIC!$D17/12,0)</f>
        <v>0</v>
      </c>
      <c r="E83" s="63">
        <f>IFERROR(invest_GIC!$C17/invest_GIC!$D17/12,0)</f>
        <v>0</v>
      </c>
      <c r="F83" s="63">
        <f>IFERROR(invest_GIC!$C17/invest_GIC!$D17/12,0)</f>
        <v>0</v>
      </c>
      <c r="G83" s="63">
        <f>IFERROR(invest_GIC!$C17/invest_GIC!$D17/12,0)</f>
        <v>0</v>
      </c>
      <c r="H83" s="63">
        <f>IFERROR(invest_GIC!$C17/invest_GIC!$D17/12,0)</f>
        <v>0</v>
      </c>
      <c r="I83" s="63">
        <f>IFERROR(invest_GIC!$C17/invest_GIC!$D17/12,0)</f>
        <v>0</v>
      </c>
      <c r="J83" s="63">
        <f>IFERROR(invest_GIC!$C17/invest_GIC!$D17/12,0)</f>
        <v>0</v>
      </c>
      <c r="K83" s="63">
        <f>IFERROR(invest_GIC!$C17/invest_GIC!$D17/12,0)</f>
        <v>0</v>
      </c>
      <c r="L83" s="63">
        <f>IFERROR(invest_GIC!$C17/invest_GIC!$D17/12,0)</f>
        <v>0</v>
      </c>
      <c r="M83" s="63">
        <f>IFERROR(invest_GIC!$C17/invest_GIC!$D17/12,0)</f>
        <v>0</v>
      </c>
      <c r="N83" s="63">
        <f>IFERROR(invest_GIC!$C17/invest_GIC!$D17/12,0)</f>
        <v>0</v>
      </c>
      <c r="O83" s="104">
        <f t="shared" si="87"/>
        <v>0</v>
      </c>
      <c r="P83" s="63">
        <f>IFERROR(invest_GIC!$C17/invest_GIC!$D17/12,0)</f>
        <v>0</v>
      </c>
      <c r="Q83" s="63">
        <f>IFERROR(invest_GIC!$C17/invest_GIC!$D17/12,0)</f>
        <v>0</v>
      </c>
      <c r="R83" s="63">
        <f>IFERROR(invest_GIC!$C17/invest_GIC!$D17/12,0)</f>
        <v>0</v>
      </c>
      <c r="S83" s="63">
        <f>IFERROR(invest_GIC!$C17/invest_GIC!$D17/12,0)</f>
        <v>0</v>
      </c>
      <c r="T83" s="63">
        <f>IFERROR(invest_GIC!$C17/invest_GIC!$D17/12,0)</f>
        <v>0</v>
      </c>
      <c r="U83" s="63">
        <f>IFERROR(invest_GIC!$C17/invest_GIC!$D17/12,0)</f>
        <v>0</v>
      </c>
      <c r="V83" s="63">
        <f>IFERROR(invest_GIC!$C17/invest_GIC!$D17/12,0)</f>
        <v>0</v>
      </c>
      <c r="W83" s="63">
        <f>IFERROR(invest_GIC!$C17/invest_GIC!$D17/12,0)</f>
        <v>0</v>
      </c>
      <c r="X83" s="63">
        <f>IFERROR(invest_GIC!$C17/invest_GIC!$D17/12,0)</f>
        <v>0</v>
      </c>
      <c r="Y83" s="63">
        <f>IFERROR(invest_GIC!$C17/invest_GIC!$D17/12,0)</f>
        <v>0</v>
      </c>
      <c r="Z83" s="63">
        <f>IFERROR(invest_GIC!$C17/invest_GIC!$D17/12,0)</f>
        <v>0</v>
      </c>
      <c r="AA83" s="63">
        <f>IFERROR(invest_GIC!$C17/invest_GIC!$D17/12,0)</f>
        <v>0</v>
      </c>
      <c r="AB83" s="104">
        <f t="shared" si="88"/>
        <v>0</v>
      </c>
      <c r="AC83" s="63">
        <f>IFERROR(invest_GIC!$C17/invest_GIC!$D17/12,0)</f>
        <v>0</v>
      </c>
      <c r="AD83" s="63">
        <f>IFERROR(invest_GIC!$C17/invest_GIC!$D17/12,0)</f>
        <v>0</v>
      </c>
      <c r="AE83" s="63">
        <f>IFERROR(invest_GIC!$C17/invest_GIC!$D17/12,0)</f>
        <v>0</v>
      </c>
      <c r="AF83" s="63">
        <f>IFERROR(invest_GIC!$C17/invest_GIC!$D17/12,0)</f>
        <v>0</v>
      </c>
      <c r="AG83" s="63">
        <f>IFERROR(invest_GIC!$C17/invest_GIC!$D17/12,0)</f>
        <v>0</v>
      </c>
      <c r="AH83" s="63">
        <f>IFERROR(invest_GIC!$C17/invest_GIC!$D17/12,0)</f>
        <v>0</v>
      </c>
      <c r="AI83" s="63">
        <f>IFERROR(invest_GIC!$C17/invest_GIC!$D17/12,0)</f>
        <v>0</v>
      </c>
      <c r="AJ83" s="63">
        <f>IFERROR(invest_GIC!$C17/invest_GIC!$D17/12,0)</f>
        <v>0</v>
      </c>
      <c r="AK83" s="63">
        <f>IFERROR(invest_GIC!$C17/invest_GIC!$D17/12,0)</f>
        <v>0</v>
      </c>
      <c r="AL83" s="63">
        <f>IFERROR(invest_GIC!$C17/invest_GIC!$D17/12,0)</f>
        <v>0</v>
      </c>
      <c r="AM83" s="63">
        <f>IFERROR(invest_GIC!$C17/invest_GIC!$D17/12,0)</f>
        <v>0</v>
      </c>
      <c r="AN83" s="63">
        <f>IFERROR(invest_GIC!$C17/invest_GIC!$D17/12,0)</f>
        <v>0</v>
      </c>
      <c r="AO83" s="104">
        <f t="shared" si="89"/>
        <v>0</v>
      </c>
      <c r="AP83" s="63">
        <f>IFERROR(invest_GIC!$C17/invest_GIC!$D17/12,0)</f>
        <v>0</v>
      </c>
      <c r="AQ83" s="63">
        <f>IFERROR(invest_GIC!$C17/invest_GIC!$D17/12,0)</f>
        <v>0</v>
      </c>
      <c r="AR83" s="63">
        <f>IFERROR(invest_GIC!$C17/invest_GIC!$D17/12,0)</f>
        <v>0</v>
      </c>
      <c r="AS83" s="63">
        <f>IFERROR(invest_GIC!$C17/invest_GIC!$D17/12,0)</f>
        <v>0</v>
      </c>
      <c r="AT83" s="63">
        <f>IFERROR(invest_GIC!$C17/invest_GIC!$D17/12,0)</f>
        <v>0</v>
      </c>
      <c r="AU83" s="63">
        <f>IFERROR(invest_GIC!$C17/invest_GIC!$D17/12,0)</f>
        <v>0</v>
      </c>
      <c r="AV83" s="63">
        <f>IFERROR(invest_GIC!$C17/invest_GIC!$D17/12,0)</f>
        <v>0</v>
      </c>
      <c r="AW83" s="63">
        <f>IFERROR(invest_GIC!$C17/invest_GIC!$D17/12,0)</f>
        <v>0</v>
      </c>
      <c r="AX83" s="63">
        <f>IFERROR(invest_GIC!$C17/invest_GIC!$D17/12,0)</f>
        <v>0</v>
      </c>
      <c r="AY83" s="63">
        <f>IFERROR(invest_GIC!$C17/invest_GIC!$D17/12,0)</f>
        <v>0</v>
      </c>
      <c r="AZ83" s="63">
        <f>IFERROR(invest_GIC!$C17/invest_GIC!$D17/12,0)</f>
        <v>0</v>
      </c>
      <c r="BA83" s="63">
        <f>IFERROR(invest_GIC!$C17/invest_GIC!$D17/12,0)</f>
        <v>0</v>
      </c>
      <c r="BB83" s="104">
        <f t="shared" si="90"/>
        <v>0</v>
      </c>
      <c r="BC83" s="63">
        <f>IFERROR(invest_GIC!$C17/invest_GIC!$D17/12,0)</f>
        <v>0</v>
      </c>
      <c r="BD83" s="63">
        <f>IFERROR(invest_GIC!$C17/invest_GIC!$D17/12,0)</f>
        <v>0</v>
      </c>
      <c r="BE83" s="63">
        <f>IFERROR(invest_GIC!$C17/invest_GIC!$D17/12,0)</f>
        <v>0</v>
      </c>
      <c r="BF83" s="63">
        <f>IFERROR(invest_GIC!$C17/invest_GIC!$D17/12,0)</f>
        <v>0</v>
      </c>
      <c r="BG83" s="63">
        <f>IFERROR(invest_GIC!$C17/invest_GIC!$D17/12,0)</f>
        <v>0</v>
      </c>
      <c r="BH83" s="63">
        <f>IFERROR(invest_GIC!$C17/invest_GIC!$D17/12,0)</f>
        <v>0</v>
      </c>
      <c r="BI83" s="63">
        <f>IFERROR(invest_GIC!$C17/invest_GIC!$D17/12,0)</f>
        <v>0</v>
      </c>
      <c r="BJ83" s="63">
        <f>IFERROR(invest_GIC!$C17/invest_GIC!$D17/12,0)</f>
        <v>0</v>
      </c>
      <c r="BK83" s="63">
        <f>IFERROR(invest_GIC!$C17/invest_GIC!$D17/12,0)</f>
        <v>0</v>
      </c>
      <c r="BL83" s="63">
        <f>IFERROR(invest_GIC!$C17/invest_GIC!$D17/12,0)</f>
        <v>0</v>
      </c>
      <c r="BM83" s="63">
        <f>IFERROR(invest_GIC!$C17/invest_GIC!$D17/12,0)</f>
        <v>0</v>
      </c>
      <c r="BN83" s="63">
        <f>IFERROR(invest_GIC!$C17/invest_GIC!$D17/12,0)</f>
        <v>0</v>
      </c>
      <c r="BO83" s="104">
        <f t="shared" si="91"/>
        <v>0</v>
      </c>
    </row>
    <row r="84" spans="2:67" x14ac:dyDescent="0.25">
      <c r="B84" s="106">
        <f>invest_GIC!B18</f>
        <v>0</v>
      </c>
      <c r="C84" s="63">
        <f>IFERROR(invest_GIC!$C18/invest_GIC!$D18/12,0)</f>
        <v>0</v>
      </c>
      <c r="D84" s="63">
        <f>IFERROR(invest_GIC!$C18/invest_GIC!$D18/12,0)</f>
        <v>0</v>
      </c>
      <c r="E84" s="63">
        <f>IFERROR(invest_GIC!$C18/invest_GIC!$D18/12,0)</f>
        <v>0</v>
      </c>
      <c r="F84" s="63">
        <f>IFERROR(invest_GIC!$C18/invest_GIC!$D18/12,0)</f>
        <v>0</v>
      </c>
      <c r="G84" s="63">
        <f>IFERROR(invest_GIC!$C18/invest_GIC!$D18/12,0)</f>
        <v>0</v>
      </c>
      <c r="H84" s="63">
        <f>IFERROR(invest_GIC!$C18/invest_GIC!$D18/12,0)</f>
        <v>0</v>
      </c>
      <c r="I84" s="63">
        <f>IFERROR(invest_GIC!$C18/invest_GIC!$D18/12,0)</f>
        <v>0</v>
      </c>
      <c r="J84" s="63">
        <f>IFERROR(invest_GIC!$C18/invest_GIC!$D18/12,0)</f>
        <v>0</v>
      </c>
      <c r="K84" s="63">
        <f>IFERROR(invest_GIC!$C18/invest_GIC!$D18/12,0)</f>
        <v>0</v>
      </c>
      <c r="L84" s="63">
        <f>IFERROR(invest_GIC!$C18/invest_GIC!$D18/12,0)</f>
        <v>0</v>
      </c>
      <c r="M84" s="63">
        <f>IFERROR(invest_GIC!$C18/invest_GIC!$D18/12,0)</f>
        <v>0</v>
      </c>
      <c r="N84" s="63">
        <f>IFERROR(invest_GIC!$C18/invest_GIC!$D18/12,0)</f>
        <v>0</v>
      </c>
      <c r="O84" s="104">
        <f t="shared" si="87"/>
        <v>0</v>
      </c>
      <c r="P84" s="63">
        <f>IFERROR(invest_GIC!$C18/invest_GIC!$D18/12,0)</f>
        <v>0</v>
      </c>
      <c r="Q84" s="63">
        <f>IFERROR(invest_GIC!$C18/invest_GIC!$D18/12,0)</f>
        <v>0</v>
      </c>
      <c r="R84" s="63">
        <f>IFERROR(invest_GIC!$C18/invest_GIC!$D18/12,0)</f>
        <v>0</v>
      </c>
      <c r="S84" s="63">
        <f>IFERROR(invest_GIC!$C18/invest_GIC!$D18/12,0)</f>
        <v>0</v>
      </c>
      <c r="T84" s="63">
        <f>IFERROR(invest_GIC!$C18/invest_GIC!$D18/12,0)</f>
        <v>0</v>
      </c>
      <c r="U84" s="63">
        <f>IFERROR(invest_GIC!$C18/invest_GIC!$D18/12,0)</f>
        <v>0</v>
      </c>
      <c r="V84" s="63">
        <f>IFERROR(invest_GIC!$C18/invest_GIC!$D18/12,0)</f>
        <v>0</v>
      </c>
      <c r="W84" s="63">
        <f>IFERROR(invest_GIC!$C18/invest_GIC!$D18/12,0)</f>
        <v>0</v>
      </c>
      <c r="X84" s="63">
        <f>IFERROR(invest_GIC!$C18/invest_GIC!$D18/12,0)</f>
        <v>0</v>
      </c>
      <c r="Y84" s="63">
        <f>IFERROR(invest_GIC!$C18/invest_GIC!$D18/12,0)</f>
        <v>0</v>
      </c>
      <c r="Z84" s="63">
        <f>IFERROR(invest_GIC!$C18/invest_GIC!$D18/12,0)</f>
        <v>0</v>
      </c>
      <c r="AA84" s="63">
        <f>IFERROR(invest_GIC!$C18/invest_GIC!$D18/12,0)</f>
        <v>0</v>
      </c>
      <c r="AB84" s="104">
        <f t="shared" si="88"/>
        <v>0</v>
      </c>
      <c r="AC84" s="63">
        <f>IFERROR(invest_GIC!$C18/invest_GIC!$D18/12,0)</f>
        <v>0</v>
      </c>
      <c r="AD84" s="63">
        <f>IFERROR(invest_GIC!$C18/invest_GIC!$D18/12,0)</f>
        <v>0</v>
      </c>
      <c r="AE84" s="63">
        <f>IFERROR(invest_GIC!$C18/invest_GIC!$D18/12,0)</f>
        <v>0</v>
      </c>
      <c r="AF84" s="63">
        <f>IFERROR(invest_GIC!$C18/invest_GIC!$D18/12,0)</f>
        <v>0</v>
      </c>
      <c r="AG84" s="63">
        <f>IFERROR(invest_GIC!$C18/invest_GIC!$D18/12,0)</f>
        <v>0</v>
      </c>
      <c r="AH84" s="63">
        <f>IFERROR(invest_GIC!$C18/invest_GIC!$D18/12,0)</f>
        <v>0</v>
      </c>
      <c r="AI84" s="63">
        <f>IFERROR(invest_GIC!$C18/invest_GIC!$D18/12,0)</f>
        <v>0</v>
      </c>
      <c r="AJ84" s="63">
        <f>IFERROR(invest_GIC!$C18/invest_GIC!$D18/12,0)</f>
        <v>0</v>
      </c>
      <c r="AK84" s="63">
        <f>IFERROR(invest_GIC!$C18/invest_GIC!$D18/12,0)</f>
        <v>0</v>
      </c>
      <c r="AL84" s="63">
        <f>IFERROR(invest_GIC!$C18/invest_GIC!$D18/12,0)</f>
        <v>0</v>
      </c>
      <c r="AM84" s="63">
        <f>IFERROR(invest_GIC!$C18/invest_GIC!$D18/12,0)</f>
        <v>0</v>
      </c>
      <c r="AN84" s="63">
        <f>IFERROR(invest_GIC!$C18/invest_GIC!$D18/12,0)</f>
        <v>0</v>
      </c>
      <c r="AO84" s="104">
        <f t="shared" si="89"/>
        <v>0</v>
      </c>
      <c r="AP84" s="63">
        <f>IFERROR(invest_GIC!$C18/invest_GIC!$D18/12,0)</f>
        <v>0</v>
      </c>
      <c r="AQ84" s="63">
        <f>IFERROR(invest_GIC!$C18/invest_GIC!$D18/12,0)</f>
        <v>0</v>
      </c>
      <c r="AR84" s="63">
        <f>IFERROR(invest_GIC!$C18/invest_GIC!$D18/12,0)</f>
        <v>0</v>
      </c>
      <c r="AS84" s="63">
        <f>IFERROR(invest_GIC!$C18/invest_GIC!$D18/12,0)</f>
        <v>0</v>
      </c>
      <c r="AT84" s="63">
        <f>IFERROR(invest_GIC!$C18/invest_GIC!$D18/12,0)</f>
        <v>0</v>
      </c>
      <c r="AU84" s="63">
        <f>IFERROR(invest_GIC!$C18/invest_GIC!$D18/12,0)</f>
        <v>0</v>
      </c>
      <c r="AV84" s="63">
        <f>IFERROR(invest_GIC!$C18/invest_GIC!$D18/12,0)</f>
        <v>0</v>
      </c>
      <c r="AW84" s="63">
        <f>IFERROR(invest_GIC!$C18/invest_GIC!$D18/12,0)</f>
        <v>0</v>
      </c>
      <c r="AX84" s="63">
        <f>IFERROR(invest_GIC!$C18/invest_GIC!$D18/12,0)</f>
        <v>0</v>
      </c>
      <c r="AY84" s="63">
        <f>IFERROR(invest_GIC!$C18/invest_GIC!$D18/12,0)</f>
        <v>0</v>
      </c>
      <c r="AZ84" s="63">
        <f>IFERROR(invest_GIC!$C18/invest_GIC!$D18/12,0)</f>
        <v>0</v>
      </c>
      <c r="BA84" s="63">
        <f>IFERROR(invest_GIC!$C18/invest_GIC!$D18/12,0)</f>
        <v>0</v>
      </c>
      <c r="BB84" s="104">
        <f t="shared" si="90"/>
        <v>0</v>
      </c>
      <c r="BC84" s="63">
        <f>IFERROR(invest_GIC!$C18/invest_GIC!$D18/12,0)</f>
        <v>0</v>
      </c>
      <c r="BD84" s="63">
        <f>IFERROR(invest_GIC!$C18/invest_GIC!$D18/12,0)</f>
        <v>0</v>
      </c>
      <c r="BE84" s="63">
        <f>IFERROR(invest_GIC!$C18/invest_GIC!$D18/12,0)</f>
        <v>0</v>
      </c>
      <c r="BF84" s="63">
        <f>IFERROR(invest_GIC!$C18/invest_GIC!$D18/12,0)</f>
        <v>0</v>
      </c>
      <c r="BG84" s="63">
        <f>IFERROR(invest_GIC!$C18/invest_GIC!$D18/12,0)</f>
        <v>0</v>
      </c>
      <c r="BH84" s="63">
        <f>IFERROR(invest_GIC!$C18/invest_GIC!$D18/12,0)</f>
        <v>0</v>
      </c>
      <c r="BI84" s="63">
        <f>IFERROR(invest_GIC!$C18/invest_GIC!$D18/12,0)</f>
        <v>0</v>
      </c>
      <c r="BJ84" s="63">
        <f>IFERROR(invest_GIC!$C18/invest_GIC!$D18/12,0)</f>
        <v>0</v>
      </c>
      <c r="BK84" s="63">
        <f>IFERROR(invest_GIC!$C18/invest_GIC!$D18/12,0)</f>
        <v>0</v>
      </c>
      <c r="BL84" s="63">
        <f>IFERROR(invest_GIC!$C18/invest_GIC!$D18/12,0)</f>
        <v>0</v>
      </c>
      <c r="BM84" s="63">
        <f>IFERROR(invest_GIC!$C18/invest_GIC!$D18/12,0)</f>
        <v>0</v>
      </c>
      <c r="BN84" s="63">
        <f>IFERROR(invest_GIC!$C18/invest_GIC!$D18/12,0)</f>
        <v>0</v>
      </c>
      <c r="BO84" s="104">
        <f t="shared" si="91"/>
        <v>0</v>
      </c>
    </row>
    <row r="85" spans="2:67" x14ac:dyDescent="0.25">
      <c r="B85" s="106">
        <f>invest_GIC!B19</f>
        <v>0</v>
      </c>
      <c r="C85" s="63">
        <f>IFERROR(invest_GIC!$C19/invest_GIC!$D19/12,0)</f>
        <v>0</v>
      </c>
      <c r="D85" s="63">
        <f>IFERROR(invest_GIC!$C19/invest_GIC!$D19/12,0)</f>
        <v>0</v>
      </c>
      <c r="E85" s="63">
        <f>IFERROR(invest_GIC!$C19/invest_GIC!$D19/12,0)</f>
        <v>0</v>
      </c>
      <c r="F85" s="63">
        <f>IFERROR(invest_GIC!$C19/invest_GIC!$D19/12,0)</f>
        <v>0</v>
      </c>
      <c r="G85" s="63">
        <f>IFERROR(invest_GIC!$C19/invest_GIC!$D19/12,0)</f>
        <v>0</v>
      </c>
      <c r="H85" s="63">
        <f>IFERROR(invest_GIC!$C19/invest_GIC!$D19/12,0)</f>
        <v>0</v>
      </c>
      <c r="I85" s="63">
        <f>IFERROR(invest_GIC!$C19/invest_GIC!$D19/12,0)</f>
        <v>0</v>
      </c>
      <c r="J85" s="63">
        <f>IFERROR(invest_GIC!$C19/invest_GIC!$D19/12,0)</f>
        <v>0</v>
      </c>
      <c r="K85" s="63">
        <f>IFERROR(invest_GIC!$C19/invest_GIC!$D19/12,0)</f>
        <v>0</v>
      </c>
      <c r="L85" s="63">
        <f>IFERROR(invest_GIC!$C19/invest_GIC!$D19/12,0)</f>
        <v>0</v>
      </c>
      <c r="M85" s="63">
        <f>IFERROR(invest_GIC!$C19/invest_GIC!$D19/12,0)</f>
        <v>0</v>
      </c>
      <c r="N85" s="63">
        <f>IFERROR(invest_GIC!$C19/invest_GIC!$D19/12,0)</f>
        <v>0</v>
      </c>
      <c r="O85" s="104">
        <f t="shared" si="87"/>
        <v>0</v>
      </c>
      <c r="P85" s="63">
        <f>IFERROR(invest_GIC!$C19/invest_GIC!$D19/12,0)</f>
        <v>0</v>
      </c>
      <c r="Q85" s="63">
        <f>IFERROR(invest_GIC!$C19/invest_GIC!$D19/12,0)</f>
        <v>0</v>
      </c>
      <c r="R85" s="63">
        <f>IFERROR(invest_GIC!$C19/invest_GIC!$D19/12,0)</f>
        <v>0</v>
      </c>
      <c r="S85" s="63">
        <f>IFERROR(invest_GIC!$C19/invest_GIC!$D19/12,0)</f>
        <v>0</v>
      </c>
      <c r="T85" s="63">
        <f>IFERROR(invest_GIC!$C19/invest_GIC!$D19/12,0)</f>
        <v>0</v>
      </c>
      <c r="U85" s="63">
        <f>IFERROR(invest_GIC!$C19/invest_GIC!$D19/12,0)</f>
        <v>0</v>
      </c>
      <c r="V85" s="63">
        <f>IFERROR(invest_GIC!$C19/invest_GIC!$D19/12,0)</f>
        <v>0</v>
      </c>
      <c r="W85" s="63">
        <f>IFERROR(invest_GIC!$C19/invest_GIC!$D19/12,0)</f>
        <v>0</v>
      </c>
      <c r="X85" s="63">
        <f>IFERROR(invest_GIC!$C19/invest_GIC!$D19/12,0)</f>
        <v>0</v>
      </c>
      <c r="Y85" s="63">
        <f>IFERROR(invest_GIC!$C19/invest_GIC!$D19/12,0)</f>
        <v>0</v>
      </c>
      <c r="Z85" s="63">
        <f>IFERROR(invest_GIC!$C19/invest_GIC!$D19/12,0)</f>
        <v>0</v>
      </c>
      <c r="AA85" s="63">
        <f>IFERROR(invest_GIC!$C19/invest_GIC!$D19/12,0)</f>
        <v>0</v>
      </c>
      <c r="AB85" s="104">
        <f t="shared" si="88"/>
        <v>0</v>
      </c>
      <c r="AC85" s="63">
        <f>IFERROR(invest_GIC!$C19/invest_GIC!$D19/12,0)</f>
        <v>0</v>
      </c>
      <c r="AD85" s="63">
        <f>IFERROR(invest_GIC!$C19/invest_GIC!$D19/12,0)</f>
        <v>0</v>
      </c>
      <c r="AE85" s="63">
        <f>IFERROR(invest_GIC!$C19/invest_GIC!$D19/12,0)</f>
        <v>0</v>
      </c>
      <c r="AF85" s="63">
        <f>IFERROR(invest_GIC!$C19/invest_GIC!$D19/12,0)</f>
        <v>0</v>
      </c>
      <c r="AG85" s="63">
        <f>IFERROR(invest_GIC!$C19/invest_GIC!$D19/12,0)</f>
        <v>0</v>
      </c>
      <c r="AH85" s="63">
        <f>IFERROR(invest_GIC!$C19/invest_GIC!$D19/12,0)</f>
        <v>0</v>
      </c>
      <c r="AI85" s="63">
        <f>IFERROR(invest_GIC!$C19/invest_GIC!$D19/12,0)</f>
        <v>0</v>
      </c>
      <c r="AJ85" s="63">
        <f>IFERROR(invest_GIC!$C19/invest_GIC!$D19/12,0)</f>
        <v>0</v>
      </c>
      <c r="AK85" s="63">
        <f>IFERROR(invest_GIC!$C19/invest_GIC!$D19/12,0)</f>
        <v>0</v>
      </c>
      <c r="AL85" s="63">
        <f>IFERROR(invest_GIC!$C19/invest_GIC!$D19/12,0)</f>
        <v>0</v>
      </c>
      <c r="AM85" s="63">
        <f>IFERROR(invest_GIC!$C19/invest_GIC!$D19/12,0)</f>
        <v>0</v>
      </c>
      <c r="AN85" s="63">
        <f>IFERROR(invest_GIC!$C19/invest_GIC!$D19/12,0)</f>
        <v>0</v>
      </c>
      <c r="AO85" s="104">
        <f t="shared" si="89"/>
        <v>0</v>
      </c>
      <c r="AP85" s="63">
        <f>IFERROR(invest_GIC!$C19/invest_GIC!$D19/12,0)</f>
        <v>0</v>
      </c>
      <c r="AQ85" s="63">
        <f>IFERROR(invest_GIC!$C19/invest_GIC!$D19/12,0)</f>
        <v>0</v>
      </c>
      <c r="AR85" s="63">
        <f>IFERROR(invest_GIC!$C19/invest_GIC!$D19/12,0)</f>
        <v>0</v>
      </c>
      <c r="AS85" s="63">
        <f>IFERROR(invest_GIC!$C19/invest_GIC!$D19/12,0)</f>
        <v>0</v>
      </c>
      <c r="AT85" s="63">
        <f>IFERROR(invest_GIC!$C19/invest_GIC!$D19/12,0)</f>
        <v>0</v>
      </c>
      <c r="AU85" s="63">
        <f>IFERROR(invest_GIC!$C19/invest_GIC!$D19/12,0)</f>
        <v>0</v>
      </c>
      <c r="AV85" s="63">
        <f>IFERROR(invest_GIC!$C19/invest_GIC!$D19/12,0)</f>
        <v>0</v>
      </c>
      <c r="AW85" s="63">
        <f>IFERROR(invest_GIC!$C19/invest_GIC!$D19/12,0)</f>
        <v>0</v>
      </c>
      <c r="AX85" s="63">
        <f>IFERROR(invest_GIC!$C19/invest_GIC!$D19/12,0)</f>
        <v>0</v>
      </c>
      <c r="AY85" s="63">
        <f>IFERROR(invest_GIC!$C19/invest_GIC!$D19/12,0)</f>
        <v>0</v>
      </c>
      <c r="AZ85" s="63">
        <f>IFERROR(invest_GIC!$C19/invest_GIC!$D19/12,0)</f>
        <v>0</v>
      </c>
      <c r="BA85" s="63">
        <f>IFERROR(invest_GIC!$C19/invest_GIC!$D19/12,0)</f>
        <v>0</v>
      </c>
      <c r="BB85" s="104">
        <f t="shared" si="90"/>
        <v>0</v>
      </c>
      <c r="BC85" s="63">
        <f>IFERROR(invest_GIC!$C19/invest_GIC!$D19/12,0)</f>
        <v>0</v>
      </c>
      <c r="BD85" s="63">
        <f>IFERROR(invest_GIC!$C19/invest_GIC!$D19/12,0)</f>
        <v>0</v>
      </c>
      <c r="BE85" s="63">
        <f>IFERROR(invest_GIC!$C19/invest_GIC!$D19/12,0)</f>
        <v>0</v>
      </c>
      <c r="BF85" s="63">
        <f>IFERROR(invest_GIC!$C19/invest_GIC!$D19/12,0)</f>
        <v>0</v>
      </c>
      <c r="BG85" s="63">
        <f>IFERROR(invest_GIC!$C19/invest_GIC!$D19/12,0)</f>
        <v>0</v>
      </c>
      <c r="BH85" s="63">
        <f>IFERROR(invest_GIC!$C19/invest_GIC!$D19/12,0)</f>
        <v>0</v>
      </c>
      <c r="BI85" s="63">
        <f>IFERROR(invest_GIC!$C19/invest_GIC!$D19/12,0)</f>
        <v>0</v>
      </c>
      <c r="BJ85" s="63">
        <f>IFERROR(invest_GIC!$C19/invest_GIC!$D19/12,0)</f>
        <v>0</v>
      </c>
      <c r="BK85" s="63">
        <f>IFERROR(invest_GIC!$C19/invest_GIC!$D19/12,0)</f>
        <v>0</v>
      </c>
      <c r="BL85" s="63">
        <f>IFERROR(invest_GIC!$C19/invest_GIC!$D19/12,0)</f>
        <v>0</v>
      </c>
      <c r="BM85" s="63">
        <f>IFERROR(invest_GIC!$C19/invest_GIC!$D19/12,0)</f>
        <v>0</v>
      </c>
      <c r="BN85" s="63">
        <f>IFERROR(invest_GIC!$C19/invest_GIC!$D19/12,0)</f>
        <v>0</v>
      </c>
      <c r="BO85" s="104">
        <f t="shared" si="91"/>
        <v>0</v>
      </c>
    </row>
    <row r="86" spans="2:67" x14ac:dyDescent="0.25">
      <c r="B86" s="106">
        <f>invest_GIC!B20</f>
        <v>0</v>
      </c>
      <c r="C86" s="63">
        <f>IFERROR(invest_GIC!$C20/invest_GIC!$D20/12,0)</f>
        <v>0</v>
      </c>
      <c r="D86" s="63">
        <f>IFERROR(invest_GIC!$C20/invest_GIC!$D20/12,0)</f>
        <v>0</v>
      </c>
      <c r="E86" s="63">
        <f>IFERROR(invest_GIC!$C20/invest_GIC!$D20/12,0)</f>
        <v>0</v>
      </c>
      <c r="F86" s="63">
        <f>IFERROR(invest_GIC!$C20/invest_GIC!$D20/12,0)</f>
        <v>0</v>
      </c>
      <c r="G86" s="63">
        <f>IFERROR(invest_GIC!$C20/invest_GIC!$D20/12,0)</f>
        <v>0</v>
      </c>
      <c r="H86" s="63">
        <f>IFERROR(invest_GIC!$C20/invest_GIC!$D20/12,0)</f>
        <v>0</v>
      </c>
      <c r="I86" s="63">
        <f>IFERROR(invest_GIC!$C20/invest_GIC!$D20/12,0)</f>
        <v>0</v>
      </c>
      <c r="J86" s="63">
        <f>IFERROR(invest_GIC!$C20/invest_GIC!$D20/12,0)</f>
        <v>0</v>
      </c>
      <c r="K86" s="63">
        <f>IFERROR(invest_GIC!$C20/invest_GIC!$D20/12,0)</f>
        <v>0</v>
      </c>
      <c r="L86" s="63">
        <f>IFERROR(invest_GIC!$C20/invest_GIC!$D20/12,0)</f>
        <v>0</v>
      </c>
      <c r="M86" s="63">
        <f>IFERROR(invest_GIC!$C20/invest_GIC!$D20/12,0)</f>
        <v>0</v>
      </c>
      <c r="N86" s="63">
        <f>IFERROR(invest_GIC!$C20/invest_GIC!$D20/12,0)</f>
        <v>0</v>
      </c>
      <c r="O86" s="104">
        <f t="shared" si="87"/>
        <v>0</v>
      </c>
      <c r="P86" s="63">
        <f>IFERROR(invest_GIC!$C20/invest_GIC!$D20/12,0)</f>
        <v>0</v>
      </c>
      <c r="Q86" s="63">
        <f>IFERROR(invest_GIC!$C20/invest_GIC!$D20/12,0)</f>
        <v>0</v>
      </c>
      <c r="R86" s="63">
        <f>IFERROR(invest_GIC!$C20/invest_GIC!$D20/12,0)</f>
        <v>0</v>
      </c>
      <c r="S86" s="63">
        <f>IFERROR(invest_GIC!$C20/invest_GIC!$D20/12,0)</f>
        <v>0</v>
      </c>
      <c r="T86" s="63">
        <f>IFERROR(invest_GIC!$C20/invest_GIC!$D20/12,0)</f>
        <v>0</v>
      </c>
      <c r="U86" s="63">
        <f>IFERROR(invest_GIC!$C20/invest_GIC!$D20/12,0)</f>
        <v>0</v>
      </c>
      <c r="V86" s="63">
        <f>IFERROR(invest_GIC!$C20/invest_GIC!$D20/12,0)</f>
        <v>0</v>
      </c>
      <c r="W86" s="63">
        <f>IFERROR(invest_GIC!$C20/invest_GIC!$D20/12,0)</f>
        <v>0</v>
      </c>
      <c r="X86" s="63">
        <f>IFERROR(invest_GIC!$C20/invest_GIC!$D20/12,0)</f>
        <v>0</v>
      </c>
      <c r="Y86" s="63">
        <f>IFERROR(invest_GIC!$C20/invest_GIC!$D20/12,0)</f>
        <v>0</v>
      </c>
      <c r="Z86" s="63">
        <f>IFERROR(invest_GIC!$C20/invest_GIC!$D20/12,0)</f>
        <v>0</v>
      </c>
      <c r="AA86" s="63">
        <f>IFERROR(invest_GIC!$C20/invest_GIC!$D20/12,0)</f>
        <v>0</v>
      </c>
      <c r="AB86" s="104">
        <f t="shared" si="88"/>
        <v>0</v>
      </c>
      <c r="AC86" s="63">
        <f>IFERROR(invest_GIC!$C20/invest_GIC!$D20/12,0)</f>
        <v>0</v>
      </c>
      <c r="AD86" s="63">
        <f>IFERROR(invest_GIC!$C20/invest_GIC!$D20/12,0)</f>
        <v>0</v>
      </c>
      <c r="AE86" s="63">
        <f>IFERROR(invest_GIC!$C20/invest_GIC!$D20/12,0)</f>
        <v>0</v>
      </c>
      <c r="AF86" s="63">
        <f>IFERROR(invest_GIC!$C20/invest_GIC!$D20/12,0)</f>
        <v>0</v>
      </c>
      <c r="AG86" s="63">
        <f>IFERROR(invest_GIC!$C20/invest_GIC!$D20/12,0)</f>
        <v>0</v>
      </c>
      <c r="AH86" s="63">
        <f>IFERROR(invest_GIC!$C20/invest_GIC!$D20/12,0)</f>
        <v>0</v>
      </c>
      <c r="AI86" s="63">
        <f>IFERROR(invest_GIC!$C20/invest_GIC!$D20/12,0)</f>
        <v>0</v>
      </c>
      <c r="AJ86" s="63">
        <f>IFERROR(invest_GIC!$C20/invest_GIC!$D20/12,0)</f>
        <v>0</v>
      </c>
      <c r="AK86" s="63">
        <f>IFERROR(invest_GIC!$C20/invest_GIC!$D20/12,0)</f>
        <v>0</v>
      </c>
      <c r="AL86" s="63">
        <f>IFERROR(invest_GIC!$C20/invest_GIC!$D20/12,0)</f>
        <v>0</v>
      </c>
      <c r="AM86" s="63">
        <f>IFERROR(invest_GIC!$C20/invest_GIC!$D20/12,0)</f>
        <v>0</v>
      </c>
      <c r="AN86" s="63">
        <f>IFERROR(invest_GIC!$C20/invest_GIC!$D20/12,0)</f>
        <v>0</v>
      </c>
      <c r="AO86" s="104">
        <f t="shared" si="89"/>
        <v>0</v>
      </c>
      <c r="AP86" s="63">
        <f>IFERROR(invest_GIC!$C20/invest_GIC!$D20/12,0)</f>
        <v>0</v>
      </c>
      <c r="AQ86" s="63">
        <f>IFERROR(invest_GIC!$C20/invest_GIC!$D20/12,0)</f>
        <v>0</v>
      </c>
      <c r="AR86" s="63">
        <f>IFERROR(invest_GIC!$C20/invest_GIC!$D20/12,0)</f>
        <v>0</v>
      </c>
      <c r="AS86" s="63">
        <f>IFERROR(invest_GIC!$C20/invest_GIC!$D20/12,0)</f>
        <v>0</v>
      </c>
      <c r="AT86" s="63">
        <f>IFERROR(invest_GIC!$C20/invest_GIC!$D20/12,0)</f>
        <v>0</v>
      </c>
      <c r="AU86" s="63">
        <f>IFERROR(invest_GIC!$C20/invest_GIC!$D20/12,0)</f>
        <v>0</v>
      </c>
      <c r="AV86" s="63">
        <f>IFERROR(invest_GIC!$C20/invest_GIC!$D20/12,0)</f>
        <v>0</v>
      </c>
      <c r="AW86" s="63">
        <f>IFERROR(invest_GIC!$C20/invest_GIC!$D20/12,0)</f>
        <v>0</v>
      </c>
      <c r="AX86" s="63">
        <f>IFERROR(invest_GIC!$C20/invest_GIC!$D20/12,0)</f>
        <v>0</v>
      </c>
      <c r="AY86" s="63">
        <f>IFERROR(invest_GIC!$C20/invest_GIC!$D20/12,0)</f>
        <v>0</v>
      </c>
      <c r="AZ86" s="63">
        <f>IFERROR(invest_GIC!$C20/invest_GIC!$D20/12,0)</f>
        <v>0</v>
      </c>
      <c r="BA86" s="63">
        <f>IFERROR(invest_GIC!$C20/invest_GIC!$D20/12,0)</f>
        <v>0</v>
      </c>
      <c r="BB86" s="104">
        <f t="shared" si="90"/>
        <v>0</v>
      </c>
      <c r="BC86" s="63">
        <f>IFERROR(invest_GIC!$C20/invest_GIC!$D20/12,0)</f>
        <v>0</v>
      </c>
      <c r="BD86" s="63">
        <f>IFERROR(invest_GIC!$C20/invest_GIC!$D20/12,0)</f>
        <v>0</v>
      </c>
      <c r="BE86" s="63">
        <f>IFERROR(invest_GIC!$C20/invest_GIC!$D20/12,0)</f>
        <v>0</v>
      </c>
      <c r="BF86" s="63">
        <f>IFERROR(invest_GIC!$C20/invest_GIC!$D20/12,0)</f>
        <v>0</v>
      </c>
      <c r="BG86" s="63">
        <f>IFERROR(invest_GIC!$C20/invest_GIC!$D20/12,0)</f>
        <v>0</v>
      </c>
      <c r="BH86" s="63">
        <f>IFERROR(invest_GIC!$C20/invest_GIC!$D20/12,0)</f>
        <v>0</v>
      </c>
      <c r="BI86" s="63">
        <f>IFERROR(invest_GIC!$C20/invest_GIC!$D20/12,0)</f>
        <v>0</v>
      </c>
      <c r="BJ86" s="63">
        <f>IFERROR(invest_GIC!$C20/invest_GIC!$D20/12,0)</f>
        <v>0</v>
      </c>
      <c r="BK86" s="63">
        <f>IFERROR(invest_GIC!$C20/invest_GIC!$D20/12,0)</f>
        <v>0</v>
      </c>
      <c r="BL86" s="63">
        <f>IFERROR(invest_GIC!$C20/invest_GIC!$D20/12,0)</f>
        <v>0</v>
      </c>
      <c r="BM86" s="63">
        <f>IFERROR(invest_GIC!$C20/invest_GIC!$D20/12,0)</f>
        <v>0</v>
      </c>
      <c r="BN86" s="63">
        <f>IFERROR(invest_GIC!$C20/invest_GIC!$D20/12,0)</f>
        <v>0</v>
      </c>
      <c r="BO86" s="104">
        <f t="shared" si="91"/>
        <v>0</v>
      </c>
    </row>
    <row r="87" spans="2:67" x14ac:dyDescent="0.25">
      <c r="B87" s="106">
        <f>invest_GIC!B21</f>
        <v>0</v>
      </c>
      <c r="C87" s="63">
        <f>IFERROR(invest_GIC!$C21/invest_GIC!$D21/12,0)</f>
        <v>0</v>
      </c>
      <c r="D87" s="63">
        <f>IFERROR(invest_GIC!$C21/invest_GIC!$D21/12,0)</f>
        <v>0</v>
      </c>
      <c r="E87" s="63">
        <f>IFERROR(invest_GIC!$C21/invest_GIC!$D21/12,0)</f>
        <v>0</v>
      </c>
      <c r="F87" s="63">
        <f>IFERROR(invest_GIC!$C21/invest_GIC!$D21/12,0)</f>
        <v>0</v>
      </c>
      <c r="G87" s="63">
        <f>IFERROR(invest_GIC!$C21/invest_GIC!$D21/12,0)</f>
        <v>0</v>
      </c>
      <c r="H87" s="63">
        <f>IFERROR(invest_GIC!$C21/invest_GIC!$D21/12,0)</f>
        <v>0</v>
      </c>
      <c r="I87" s="63">
        <f>IFERROR(invest_GIC!$C21/invest_GIC!$D21/12,0)</f>
        <v>0</v>
      </c>
      <c r="J87" s="63">
        <f>IFERROR(invest_GIC!$C21/invest_GIC!$D21/12,0)</f>
        <v>0</v>
      </c>
      <c r="K87" s="63">
        <f>IFERROR(invest_GIC!$C21/invest_GIC!$D21/12,0)</f>
        <v>0</v>
      </c>
      <c r="L87" s="63">
        <f>IFERROR(invest_GIC!$C21/invest_GIC!$D21/12,0)</f>
        <v>0</v>
      </c>
      <c r="M87" s="63">
        <f>IFERROR(invest_GIC!$C21/invest_GIC!$D21/12,0)</f>
        <v>0</v>
      </c>
      <c r="N87" s="63">
        <f>IFERROR(invest_GIC!$C21/invest_GIC!$D21/12,0)</f>
        <v>0</v>
      </c>
      <c r="O87" s="104">
        <f t="shared" si="87"/>
        <v>0</v>
      </c>
      <c r="P87" s="63">
        <f>IFERROR(invest_GIC!$C21/invest_GIC!$D21/12,0)</f>
        <v>0</v>
      </c>
      <c r="Q87" s="63">
        <f>IFERROR(invest_GIC!$C21/invest_GIC!$D21/12,0)</f>
        <v>0</v>
      </c>
      <c r="R87" s="63">
        <f>IFERROR(invest_GIC!$C21/invest_GIC!$D21/12,0)</f>
        <v>0</v>
      </c>
      <c r="S87" s="63">
        <f>IFERROR(invest_GIC!$C21/invest_GIC!$D21/12,0)</f>
        <v>0</v>
      </c>
      <c r="T87" s="63">
        <f>IFERROR(invest_GIC!$C21/invest_GIC!$D21/12,0)</f>
        <v>0</v>
      </c>
      <c r="U87" s="63">
        <f>IFERROR(invest_GIC!$C21/invest_GIC!$D21/12,0)</f>
        <v>0</v>
      </c>
      <c r="V87" s="63">
        <f>IFERROR(invest_GIC!$C21/invest_GIC!$D21/12,0)</f>
        <v>0</v>
      </c>
      <c r="W87" s="63">
        <f>IFERROR(invest_GIC!$C21/invest_GIC!$D21/12,0)</f>
        <v>0</v>
      </c>
      <c r="X87" s="63">
        <f>IFERROR(invest_GIC!$C21/invest_GIC!$D21/12,0)</f>
        <v>0</v>
      </c>
      <c r="Y87" s="63">
        <f>IFERROR(invest_GIC!$C21/invest_GIC!$D21/12,0)</f>
        <v>0</v>
      </c>
      <c r="Z87" s="63">
        <f>IFERROR(invest_GIC!$C21/invest_GIC!$D21/12,0)</f>
        <v>0</v>
      </c>
      <c r="AA87" s="63">
        <f>IFERROR(invest_GIC!$C21/invest_GIC!$D21/12,0)</f>
        <v>0</v>
      </c>
      <c r="AB87" s="104">
        <f t="shared" si="88"/>
        <v>0</v>
      </c>
      <c r="AC87" s="63">
        <f>IFERROR(invest_GIC!$C21/invest_GIC!$D21/12,0)</f>
        <v>0</v>
      </c>
      <c r="AD87" s="63">
        <f>IFERROR(invest_GIC!$C21/invest_GIC!$D21/12,0)</f>
        <v>0</v>
      </c>
      <c r="AE87" s="63">
        <f>IFERROR(invest_GIC!$C21/invest_GIC!$D21/12,0)</f>
        <v>0</v>
      </c>
      <c r="AF87" s="63">
        <f>IFERROR(invest_GIC!$C21/invest_GIC!$D21/12,0)</f>
        <v>0</v>
      </c>
      <c r="AG87" s="63">
        <f>IFERROR(invest_GIC!$C21/invest_GIC!$D21/12,0)</f>
        <v>0</v>
      </c>
      <c r="AH87" s="63">
        <f>IFERROR(invest_GIC!$C21/invest_GIC!$D21/12,0)</f>
        <v>0</v>
      </c>
      <c r="AI87" s="63">
        <f>IFERROR(invest_GIC!$C21/invest_GIC!$D21/12,0)</f>
        <v>0</v>
      </c>
      <c r="AJ87" s="63">
        <f>IFERROR(invest_GIC!$C21/invest_GIC!$D21/12,0)</f>
        <v>0</v>
      </c>
      <c r="AK87" s="63">
        <f>IFERROR(invest_GIC!$C21/invest_GIC!$D21/12,0)</f>
        <v>0</v>
      </c>
      <c r="AL87" s="63">
        <f>IFERROR(invest_GIC!$C21/invest_GIC!$D21/12,0)</f>
        <v>0</v>
      </c>
      <c r="AM87" s="63">
        <f>IFERROR(invest_GIC!$C21/invest_GIC!$D21/12,0)</f>
        <v>0</v>
      </c>
      <c r="AN87" s="63">
        <f>IFERROR(invest_GIC!$C21/invest_GIC!$D21/12,0)</f>
        <v>0</v>
      </c>
      <c r="AO87" s="104">
        <f t="shared" si="89"/>
        <v>0</v>
      </c>
      <c r="AP87" s="63">
        <f>IFERROR(invest_GIC!$C21/invest_GIC!$D21/12,0)</f>
        <v>0</v>
      </c>
      <c r="AQ87" s="63">
        <f>IFERROR(invest_GIC!$C21/invest_GIC!$D21/12,0)</f>
        <v>0</v>
      </c>
      <c r="AR87" s="63">
        <f>IFERROR(invest_GIC!$C21/invest_GIC!$D21/12,0)</f>
        <v>0</v>
      </c>
      <c r="AS87" s="63">
        <f>IFERROR(invest_GIC!$C21/invest_GIC!$D21/12,0)</f>
        <v>0</v>
      </c>
      <c r="AT87" s="63">
        <f>IFERROR(invest_GIC!$C21/invest_GIC!$D21/12,0)</f>
        <v>0</v>
      </c>
      <c r="AU87" s="63">
        <f>IFERROR(invest_GIC!$C21/invest_GIC!$D21/12,0)</f>
        <v>0</v>
      </c>
      <c r="AV87" s="63">
        <f>IFERROR(invest_GIC!$C21/invest_GIC!$D21/12,0)</f>
        <v>0</v>
      </c>
      <c r="AW87" s="63">
        <f>IFERROR(invest_GIC!$C21/invest_GIC!$D21/12,0)</f>
        <v>0</v>
      </c>
      <c r="AX87" s="63">
        <f>IFERROR(invest_GIC!$C21/invest_GIC!$D21/12,0)</f>
        <v>0</v>
      </c>
      <c r="AY87" s="63">
        <f>IFERROR(invest_GIC!$C21/invest_GIC!$D21/12,0)</f>
        <v>0</v>
      </c>
      <c r="AZ87" s="63">
        <f>IFERROR(invest_GIC!$C21/invest_GIC!$D21/12,0)</f>
        <v>0</v>
      </c>
      <c r="BA87" s="63">
        <f>IFERROR(invest_GIC!$C21/invest_GIC!$D21/12,0)</f>
        <v>0</v>
      </c>
      <c r="BB87" s="104">
        <f t="shared" si="90"/>
        <v>0</v>
      </c>
      <c r="BC87" s="63">
        <f>IFERROR(invest_GIC!$C21/invest_GIC!$D21/12,0)</f>
        <v>0</v>
      </c>
      <c r="BD87" s="63">
        <f>IFERROR(invest_GIC!$C21/invest_GIC!$D21/12,0)</f>
        <v>0</v>
      </c>
      <c r="BE87" s="63">
        <f>IFERROR(invest_GIC!$C21/invest_GIC!$D21/12,0)</f>
        <v>0</v>
      </c>
      <c r="BF87" s="63">
        <f>IFERROR(invest_GIC!$C21/invest_GIC!$D21/12,0)</f>
        <v>0</v>
      </c>
      <c r="BG87" s="63">
        <f>IFERROR(invest_GIC!$C21/invest_GIC!$D21/12,0)</f>
        <v>0</v>
      </c>
      <c r="BH87" s="63">
        <f>IFERROR(invest_GIC!$C21/invest_GIC!$D21/12,0)</f>
        <v>0</v>
      </c>
      <c r="BI87" s="63">
        <f>IFERROR(invest_GIC!$C21/invest_GIC!$D21/12,0)</f>
        <v>0</v>
      </c>
      <c r="BJ87" s="63">
        <f>IFERROR(invest_GIC!$C21/invest_GIC!$D21/12,0)</f>
        <v>0</v>
      </c>
      <c r="BK87" s="63">
        <f>IFERROR(invest_GIC!$C21/invest_GIC!$D21/12,0)</f>
        <v>0</v>
      </c>
      <c r="BL87" s="63">
        <f>IFERROR(invest_GIC!$C21/invest_GIC!$D21/12,0)</f>
        <v>0</v>
      </c>
      <c r="BM87" s="63">
        <f>IFERROR(invest_GIC!$C21/invest_GIC!$D21/12,0)</f>
        <v>0</v>
      </c>
      <c r="BN87" s="63">
        <f>IFERROR(invest_GIC!$C21/invest_GIC!$D21/12,0)</f>
        <v>0</v>
      </c>
      <c r="BO87" s="104">
        <f t="shared" si="91"/>
        <v>0</v>
      </c>
    </row>
    <row r="88" spans="2:67" x14ac:dyDescent="0.25">
      <c r="B88" s="106">
        <f>invest_GIC!B22</f>
        <v>0</v>
      </c>
      <c r="C88" s="63">
        <f>IFERROR(invest_GIC!$C22/invest_GIC!$D22/12,0)</f>
        <v>0</v>
      </c>
      <c r="D88" s="63">
        <f>IFERROR(invest_GIC!$C22/invest_GIC!$D22/12,0)</f>
        <v>0</v>
      </c>
      <c r="E88" s="63">
        <f>IFERROR(invest_GIC!$C22/invest_GIC!$D22/12,0)</f>
        <v>0</v>
      </c>
      <c r="F88" s="63">
        <f>IFERROR(invest_GIC!$C22/invest_GIC!$D22/12,0)</f>
        <v>0</v>
      </c>
      <c r="G88" s="63">
        <f>IFERROR(invest_GIC!$C22/invest_GIC!$D22/12,0)</f>
        <v>0</v>
      </c>
      <c r="H88" s="63">
        <f>IFERROR(invest_GIC!$C22/invest_GIC!$D22/12,0)</f>
        <v>0</v>
      </c>
      <c r="I88" s="63">
        <f>IFERROR(invest_GIC!$C22/invest_GIC!$D22/12,0)</f>
        <v>0</v>
      </c>
      <c r="J88" s="63">
        <f>IFERROR(invest_GIC!$C22/invest_GIC!$D22/12,0)</f>
        <v>0</v>
      </c>
      <c r="K88" s="63">
        <f>IFERROR(invest_GIC!$C22/invest_GIC!$D22/12,0)</f>
        <v>0</v>
      </c>
      <c r="L88" s="63">
        <f>IFERROR(invest_GIC!$C22/invest_GIC!$D22/12,0)</f>
        <v>0</v>
      </c>
      <c r="M88" s="63">
        <f>IFERROR(invest_GIC!$C22/invest_GIC!$D22/12,0)</f>
        <v>0</v>
      </c>
      <c r="N88" s="63">
        <f>IFERROR(invest_GIC!$C22/invest_GIC!$D22/12,0)</f>
        <v>0</v>
      </c>
      <c r="O88" s="104">
        <f t="shared" si="87"/>
        <v>0</v>
      </c>
      <c r="P88" s="63">
        <f>IFERROR(invest_GIC!$C22/invest_GIC!$D22/12,0)</f>
        <v>0</v>
      </c>
      <c r="Q88" s="63">
        <f>IFERROR(invest_GIC!$C22/invest_GIC!$D22/12,0)</f>
        <v>0</v>
      </c>
      <c r="R88" s="63">
        <f>IFERROR(invest_GIC!$C22/invest_GIC!$D22/12,0)</f>
        <v>0</v>
      </c>
      <c r="S88" s="63">
        <f>IFERROR(invest_GIC!$C22/invest_GIC!$D22/12,0)</f>
        <v>0</v>
      </c>
      <c r="T88" s="63">
        <f>IFERROR(invest_GIC!$C22/invest_GIC!$D22/12,0)</f>
        <v>0</v>
      </c>
      <c r="U88" s="63">
        <f>IFERROR(invest_GIC!$C22/invest_GIC!$D22/12,0)</f>
        <v>0</v>
      </c>
      <c r="V88" s="63">
        <f>IFERROR(invest_GIC!$C22/invest_GIC!$D22/12,0)</f>
        <v>0</v>
      </c>
      <c r="W88" s="63">
        <f>IFERROR(invest_GIC!$C22/invest_GIC!$D22/12,0)</f>
        <v>0</v>
      </c>
      <c r="X88" s="63">
        <f>IFERROR(invest_GIC!$C22/invest_GIC!$D22/12,0)</f>
        <v>0</v>
      </c>
      <c r="Y88" s="63">
        <f>IFERROR(invest_GIC!$C22/invest_GIC!$D22/12,0)</f>
        <v>0</v>
      </c>
      <c r="Z88" s="63">
        <f>IFERROR(invest_GIC!$C22/invest_GIC!$D22/12,0)</f>
        <v>0</v>
      </c>
      <c r="AA88" s="63">
        <f>IFERROR(invest_GIC!$C22/invest_GIC!$D22/12,0)</f>
        <v>0</v>
      </c>
      <c r="AB88" s="104">
        <f t="shared" si="88"/>
        <v>0</v>
      </c>
      <c r="AC88" s="63">
        <f>IFERROR(invest_GIC!$C22/invest_GIC!$D22/12,0)</f>
        <v>0</v>
      </c>
      <c r="AD88" s="63">
        <f>IFERROR(invest_GIC!$C22/invest_GIC!$D22/12,0)</f>
        <v>0</v>
      </c>
      <c r="AE88" s="63">
        <f>IFERROR(invest_GIC!$C22/invest_GIC!$D22/12,0)</f>
        <v>0</v>
      </c>
      <c r="AF88" s="63">
        <f>IFERROR(invest_GIC!$C22/invest_GIC!$D22/12,0)</f>
        <v>0</v>
      </c>
      <c r="AG88" s="63">
        <f>IFERROR(invest_GIC!$C22/invest_GIC!$D22/12,0)</f>
        <v>0</v>
      </c>
      <c r="AH88" s="63">
        <f>IFERROR(invest_GIC!$C22/invest_GIC!$D22/12,0)</f>
        <v>0</v>
      </c>
      <c r="AI88" s="63">
        <f>IFERROR(invest_GIC!$C22/invest_GIC!$D22/12,0)</f>
        <v>0</v>
      </c>
      <c r="AJ88" s="63">
        <f>IFERROR(invest_GIC!$C22/invest_GIC!$D22/12,0)</f>
        <v>0</v>
      </c>
      <c r="AK88" s="63">
        <f>IFERROR(invest_GIC!$C22/invest_GIC!$D22/12,0)</f>
        <v>0</v>
      </c>
      <c r="AL88" s="63">
        <f>IFERROR(invest_GIC!$C22/invest_GIC!$D22/12,0)</f>
        <v>0</v>
      </c>
      <c r="AM88" s="63">
        <f>IFERROR(invest_GIC!$C22/invest_GIC!$D22/12,0)</f>
        <v>0</v>
      </c>
      <c r="AN88" s="63">
        <f>IFERROR(invest_GIC!$C22/invest_GIC!$D22/12,0)</f>
        <v>0</v>
      </c>
      <c r="AO88" s="104">
        <f t="shared" si="89"/>
        <v>0</v>
      </c>
      <c r="AP88" s="63">
        <f>IFERROR(invest_GIC!$C22/invest_GIC!$D22/12,0)</f>
        <v>0</v>
      </c>
      <c r="AQ88" s="63">
        <f>IFERROR(invest_GIC!$C22/invest_GIC!$D22/12,0)</f>
        <v>0</v>
      </c>
      <c r="AR88" s="63">
        <f>IFERROR(invest_GIC!$C22/invest_GIC!$D22/12,0)</f>
        <v>0</v>
      </c>
      <c r="AS88" s="63">
        <f>IFERROR(invest_GIC!$C22/invest_GIC!$D22/12,0)</f>
        <v>0</v>
      </c>
      <c r="AT88" s="63">
        <f>IFERROR(invest_GIC!$C22/invest_GIC!$D22/12,0)</f>
        <v>0</v>
      </c>
      <c r="AU88" s="63">
        <f>IFERROR(invest_GIC!$C22/invest_GIC!$D22/12,0)</f>
        <v>0</v>
      </c>
      <c r="AV88" s="63">
        <f>IFERROR(invest_GIC!$C22/invest_GIC!$D22/12,0)</f>
        <v>0</v>
      </c>
      <c r="AW88" s="63">
        <f>IFERROR(invest_GIC!$C22/invest_GIC!$D22/12,0)</f>
        <v>0</v>
      </c>
      <c r="AX88" s="63">
        <f>IFERROR(invest_GIC!$C22/invest_GIC!$D22/12,0)</f>
        <v>0</v>
      </c>
      <c r="AY88" s="63">
        <f>IFERROR(invest_GIC!$C22/invest_GIC!$D22/12,0)</f>
        <v>0</v>
      </c>
      <c r="AZ88" s="63">
        <f>IFERROR(invest_GIC!$C22/invest_GIC!$D22/12,0)</f>
        <v>0</v>
      </c>
      <c r="BA88" s="63">
        <f>IFERROR(invest_GIC!$C22/invest_GIC!$D22/12,0)</f>
        <v>0</v>
      </c>
      <c r="BB88" s="104">
        <f t="shared" si="90"/>
        <v>0</v>
      </c>
      <c r="BC88" s="63">
        <f>IFERROR(invest_GIC!$C22/invest_GIC!$D22/12,0)</f>
        <v>0</v>
      </c>
      <c r="BD88" s="63">
        <f>IFERROR(invest_GIC!$C22/invest_GIC!$D22/12,0)</f>
        <v>0</v>
      </c>
      <c r="BE88" s="63">
        <f>IFERROR(invest_GIC!$C22/invest_GIC!$D22/12,0)</f>
        <v>0</v>
      </c>
      <c r="BF88" s="63">
        <f>IFERROR(invest_GIC!$C22/invest_GIC!$D22/12,0)</f>
        <v>0</v>
      </c>
      <c r="BG88" s="63">
        <f>IFERROR(invest_GIC!$C22/invest_GIC!$D22/12,0)</f>
        <v>0</v>
      </c>
      <c r="BH88" s="63">
        <f>IFERROR(invest_GIC!$C22/invest_GIC!$D22/12,0)</f>
        <v>0</v>
      </c>
      <c r="BI88" s="63">
        <f>IFERROR(invest_GIC!$C22/invest_GIC!$D22/12,0)</f>
        <v>0</v>
      </c>
      <c r="BJ88" s="63">
        <f>IFERROR(invest_GIC!$C22/invest_GIC!$D22/12,0)</f>
        <v>0</v>
      </c>
      <c r="BK88" s="63">
        <f>IFERROR(invest_GIC!$C22/invest_GIC!$D22/12,0)</f>
        <v>0</v>
      </c>
      <c r="BL88" s="63">
        <f>IFERROR(invest_GIC!$C22/invest_GIC!$D22/12,0)</f>
        <v>0</v>
      </c>
      <c r="BM88" s="63">
        <f>IFERROR(invest_GIC!$C22/invest_GIC!$D22/12,0)</f>
        <v>0</v>
      </c>
      <c r="BN88" s="63">
        <f>IFERROR(invest_GIC!$C22/invest_GIC!$D22/12,0)</f>
        <v>0</v>
      </c>
      <c r="BO88" s="104">
        <f t="shared" si="91"/>
        <v>0</v>
      </c>
    </row>
    <row r="89" spans="2:67" x14ac:dyDescent="0.25">
      <c r="B89" s="106">
        <f>invest_GIC!B23</f>
        <v>0</v>
      </c>
      <c r="C89" s="63">
        <f>IFERROR(invest_GIC!$C23/invest_GIC!$D23/12,0)</f>
        <v>0</v>
      </c>
      <c r="D89" s="63">
        <f>IFERROR(invest_GIC!$C23/invest_GIC!$D23/12,0)</f>
        <v>0</v>
      </c>
      <c r="E89" s="63">
        <f>IFERROR(invest_GIC!$C23/invest_GIC!$D23/12,0)</f>
        <v>0</v>
      </c>
      <c r="F89" s="63">
        <f>IFERROR(invest_GIC!$C23/invest_GIC!$D23/12,0)</f>
        <v>0</v>
      </c>
      <c r="G89" s="63">
        <f>IFERROR(invest_GIC!$C23/invest_GIC!$D23/12,0)</f>
        <v>0</v>
      </c>
      <c r="H89" s="63">
        <f>IFERROR(invest_GIC!$C23/invest_GIC!$D23/12,0)</f>
        <v>0</v>
      </c>
      <c r="I89" s="63">
        <f>IFERROR(invest_GIC!$C23/invest_GIC!$D23/12,0)</f>
        <v>0</v>
      </c>
      <c r="J89" s="63">
        <f>IFERROR(invest_GIC!$C23/invest_GIC!$D23/12,0)</f>
        <v>0</v>
      </c>
      <c r="K89" s="63">
        <f>IFERROR(invest_GIC!$C23/invest_GIC!$D23/12,0)</f>
        <v>0</v>
      </c>
      <c r="L89" s="63">
        <f>IFERROR(invest_GIC!$C23/invest_GIC!$D23/12,0)</f>
        <v>0</v>
      </c>
      <c r="M89" s="63">
        <f>IFERROR(invest_GIC!$C23/invest_GIC!$D23/12,0)</f>
        <v>0</v>
      </c>
      <c r="N89" s="63">
        <f>IFERROR(invest_GIC!$C23/invest_GIC!$D23/12,0)</f>
        <v>0</v>
      </c>
      <c r="O89" s="104">
        <f t="shared" si="87"/>
        <v>0</v>
      </c>
      <c r="P89" s="63">
        <f>IFERROR(invest_GIC!$C23/invest_GIC!$D23/12,0)</f>
        <v>0</v>
      </c>
      <c r="Q89" s="63">
        <f>IFERROR(invest_GIC!$C23/invest_GIC!$D23/12,0)</f>
        <v>0</v>
      </c>
      <c r="R89" s="63">
        <f>IFERROR(invest_GIC!$C23/invest_GIC!$D23/12,0)</f>
        <v>0</v>
      </c>
      <c r="S89" s="63">
        <f>IFERROR(invest_GIC!$C23/invest_GIC!$D23/12,0)</f>
        <v>0</v>
      </c>
      <c r="T89" s="63">
        <f>IFERROR(invest_GIC!$C23/invest_GIC!$D23/12,0)</f>
        <v>0</v>
      </c>
      <c r="U89" s="63">
        <f>IFERROR(invest_GIC!$C23/invest_GIC!$D23/12,0)</f>
        <v>0</v>
      </c>
      <c r="V89" s="63">
        <f>IFERROR(invest_GIC!$C23/invest_GIC!$D23/12,0)</f>
        <v>0</v>
      </c>
      <c r="W89" s="63">
        <f>IFERROR(invest_GIC!$C23/invest_GIC!$D23/12,0)</f>
        <v>0</v>
      </c>
      <c r="X89" s="63">
        <f>IFERROR(invest_GIC!$C23/invest_GIC!$D23/12,0)</f>
        <v>0</v>
      </c>
      <c r="Y89" s="63">
        <f>IFERROR(invest_GIC!$C23/invest_GIC!$D23/12,0)</f>
        <v>0</v>
      </c>
      <c r="Z89" s="63">
        <f>IFERROR(invest_GIC!$C23/invest_GIC!$D23/12,0)</f>
        <v>0</v>
      </c>
      <c r="AA89" s="63">
        <f>IFERROR(invest_GIC!$C23/invest_GIC!$D23/12,0)</f>
        <v>0</v>
      </c>
      <c r="AB89" s="104">
        <f t="shared" si="88"/>
        <v>0</v>
      </c>
      <c r="AC89" s="63">
        <f>IFERROR(invest_GIC!$C23/invest_GIC!$D23/12,0)</f>
        <v>0</v>
      </c>
      <c r="AD89" s="63">
        <f>IFERROR(invest_GIC!$C23/invest_GIC!$D23/12,0)</f>
        <v>0</v>
      </c>
      <c r="AE89" s="63">
        <f>IFERROR(invest_GIC!$C23/invest_GIC!$D23/12,0)</f>
        <v>0</v>
      </c>
      <c r="AF89" s="63">
        <f>IFERROR(invest_GIC!$C23/invest_GIC!$D23/12,0)</f>
        <v>0</v>
      </c>
      <c r="AG89" s="63">
        <f>IFERROR(invest_GIC!$C23/invest_GIC!$D23/12,0)</f>
        <v>0</v>
      </c>
      <c r="AH89" s="63">
        <f>IFERROR(invest_GIC!$C23/invest_GIC!$D23/12,0)</f>
        <v>0</v>
      </c>
      <c r="AI89" s="63">
        <f>IFERROR(invest_GIC!$C23/invest_GIC!$D23/12,0)</f>
        <v>0</v>
      </c>
      <c r="AJ89" s="63">
        <f>IFERROR(invest_GIC!$C23/invest_GIC!$D23/12,0)</f>
        <v>0</v>
      </c>
      <c r="AK89" s="63">
        <f>IFERROR(invest_GIC!$C23/invest_GIC!$D23/12,0)</f>
        <v>0</v>
      </c>
      <c r="AL89" s="63">
        <f>IFERROR(invest_GIC!$C23/invest_GIC!$D23/12,0)</f>
        <v>0</v>
      </c>
      <c r="AM89" s="63">
        <f>IFERROR(invest_GIC!$C23/invest_GIC!$D23/12,0)</f>
        <v>0</v>
      </c>
      <c r="AN89" s="63">
        <f>IFERROR(invest_GIC!$C23/invest_GIC!$D23/12,0)</f>
        <v>0</v>
      </c>
      <c r="AO89" s="104">
        <f t="shared" si="89"/>
        <v>0</v>
      </c>
      <c r="AP89" s="63">
        <f>IFERROR(invest_GIC!$C23/invest_GIC!$D23/12,0)</f>
        <v>0</v>
      </c>
      <c r="AQ89" s="63">
        <f>IFERROR(invest_GIC!$C23/invest_GIC!$D23/12,0)</f>
        <v>0</v>
      </c>
      <c r="AR89" s="63">
        <f>IFERROR(invest_GIC!$C23/invest_GIC!$D23/12,0)</f>
        <v>0</v>
      </c>
      <c r="AS89" s="63">
        <f>IFERROR(invest_GIC!$C23/invest_GIC!$D23/12,0)</f>
        <v>0</v>
      </c>
      <c r="AT89" s="63">
        <f>IFERROR(invest_GIC!$C23/invest_GIC!$D23/12,0)</f>
        <v>0</v>
      </c>
      <c r="AU89" s="63">
        <f>IFERROR(invest_GIC!$C23/invest_GIC!$D23/12,0)</f>
        <v>0</v>
      </c>
      <c r="AV89" s="63">
        <f>IFERROR(invest_GIC!$C23/invest_GIC!$D23/12,0)</f>
        <v>0</v>
      </c>
      <c r="AW89" s="63">
        <f>IFERROR(invest_GIC!$C23/invest_GIC!$D23/12,0)</f>
        <v>0</v>
      </c>
      <c r="AX89" s="63">
        <f>IFERROR(invest_GIC!$C23/invest_GIC!$D23/12,0)</f>
        <v>0</v>
      </c>
      <c r="AY89" s="63">
        <f>IFERROR(invest_GIC!$C23/invest_GIC!$D23/12,0)</f>
        <v>0</v>
      </c>
      <c r="AZ89" s="63">
        <f>IFERROR(invest_GIC!$C23/invest_GIC!$D23/12,0)</f>
        <v>0</v>
      </c>
      <c r="BA89" s="63">
        <f>IFERROR(invest_GIC!$C23/invest_GIC!$D23/12,0)</f>
        <v>0</v>
      </c>
      <c r="BB89" s="104">
        <f t="shared" si="90"/>
        <v>0</v>
      </c>
      <c r="BC89" s="63">
        <f>IFERROR(invest_GIC!$C23/invest_GIC!$D23/12,0)</f>
        <v>0</v>
      </c>
      <c r="BD89" s="63">
        <f>IFERROR(invest_GIC!$C23/invest_GIC!$D23/12,0)</f>
        <v>0</v>
      </c>
      <c r="BE89" s="63">
        <f>IFERROR(invest_GIC!$C23/invest_GIC!$D23/12,0)</f>
        <v>0</v>
      </c>
      <c r="BF89" s="63">
        <f>IFERROR(invest_GIC!$C23/invest_GIC!$D23/12,0)</f>
        <v>0</v>
      </c>
      <c r="BG89" s="63">
        <f>IFERROR(invest_GIC!$C23/invest_GIC!$D23/12,0)</f>
        <v>0</v>
      </c>
      <c r="BH89" s="63">
        <f>IFERROR(invest_GIC!$C23/invest_GIC!$D23/12,0)</f>
        <v>0</v>
      </c>
      <c r="BI89" s="63">
        <f>IFERROR(invest_GIC!$C23/invest_GIC!$D23/12,0)</f>
        <v>0</v>
      </c>
      <c r="BJ89" s="63">
        <f>IFERROR(invest_GIC!$C23/invest_GIC!$D23/12,0)</f>
        <v>0</v>
      </c>
      <c r="BK89" s="63">
        <f>IFERROR(invest_GIC!$C23/invest_GIC!$D23/12,0)</f>
        <v>0</v>
      </c>
      <c r="BL89" s="63">
        <f>IFERROR(invest_GIC!$C23/invest_GIC!$D23/12,0)</f>
        <v>0</v>
      </c>
      <c r="BM89" s="63">
        <f>IFERROR(invest_GIC!$C23/invest_GIC!$D23/12,0)</f>
        <v>0</v>
      </c>
      <c r="BN89" s="63">
        <f>IFERROR(invest_GIC!$C23/invest_GIC!$D23/12,0)</f>
        <v>0</v>
      </c>
      <c r="BO89" s="104">
        <f t="shared" si="91"/>
        <v>0</v>
      </c>
    </row>
    <row r="90" spans="2:67" x14ac:dyDescent="0.25">
      <c r="B90" s="106">
        <f>invest_GIC!B24</f>
        <v>0</v>
      </c>
      <c r="C90" s="63">
        <f>IFERROR(invest_GIC!$C24/invest_GIC!$D24/12,0)</f>
        <v>0</v>
      </c>
      <c r="D90" s="63">
        <f>IFERROR(invest_GIC!$C24/invest_GIC!$D24/12,0)</f>
        <v>0</v>
      </c>
      <c r="E90" s="63">
        <f>IFERROR(invest_GIC!$C24/invest_GIC!$D24/12,0)</f>
        <v>0</v>
      </c>
      <c r="F90" s="63">
        <f>IFERROR(invest_GIC!$C24/invest_GIC!$D24/12,0)</f>
        <v>0</v>
      </c>
      <c r="G90" s="63">
        <f>IFERROR(invest_GIC!$C24/invest_GIC!$D24/12,0)</f>
        <v>0</v>
      </c>
      <c r="H90" s="63">
        <f>IFERROR(invest_GIC!$C24/invest_GIC!$D24/12,0)</f>
        <v>0</v>
      </c>
      <c r="I90" s="63">
        <f>IFERROR(invest_GIC!$C24/invest_GIC!$D24/12,0)</f>
        <v>0</v>
      </c>
      <c r="J90" s="63">
        <f>IFERROR(invest_GIC!$C24/invest_GIC!$D24/12,0)</f>
        <v>0</v>
      </c>
      <c r="K90" s="63">
        <f>IFERROR(invest_GIC!$C24/invest_GIC!$D24/12,0)</f>
        <v>0</v>
      </c>
      <c r="L90" s="63">
        <f>IFERROR(invest_GIC!$C24/invest_GIC!$D24/12,0)</f>
        <v>0</v>
      </c>
      <c r="M90" s="63">
        <f>IFERROR(invest_GIC!$C24/invest_GIC!$D24/12,0)</f>
        <v>0</v>
      </c>
      <c r="N90" s="63">
        <f>IFERROR(invest_GIC!$C24/invest_GIC!$D24/12,0)</f>
        <v>0</v>
      </c>
      <c r="O90" s="104">
        <f t="shared" si="87"/>
        <v>0</v>
      </c>
      <c r="P90" s="63">
        <f>IFERROR(invest_GIC!$C24/invest_GIC!$D24/12,0)</f>
        <v>0</v>
      </c>
      <c r="Q90" s="63">
        <f>IFERROR(invest_GIC!$C24/invest_GIC!$D24/12,0)</f>
        <v>0</v>
      </c>
      <c r="R90" s="63">
        <f>IFERROR(invest_GIC!$C24/invest_GIC!$D24/12,0)</f>
        <v>0</v>
      </c>
      <c r="S90" s="63">
        <f>IFERROR(invest_GIC!$C24/invest_GIC!$D24/12,0)</f>
        <v>0</v>
      </c>
      <c r="T90" s="63">
        <f>IFERROR(invest_GIC!$C24/invest_GIC!$D24/12,0)</f>
        <v>0</v>
      </c>
      <c r="U90" s="63">
        <f>IFERROR(invest_GIC!$C24/invest_GIC!$D24/12,0)</f>
        <v>0</v>
      </c>
      <c r="V90" s="63">
        <f>IFERROR(invest_GIC!$C24/invest_GIC!$D24/12,0)</f>
        <v>0</v>
      </c>
      <c r="W90" s="63">
        <f>IFERROR(invest_GIC!$C24/invest_GIC!$D24/12,0)</f>
        <v>0</v>
      </c>
      <c r="X90" s="63">
        <f>IFERROR(invest_GIC!$C24/invest_GIC!$D24/12,0)</f>
        <v>0</v>
      </c>
      <c r="Y90" s="63">
        <f>IFERROR(invest_GIC!$C24/invest_GIC!$D24/12,0)</f>
        <v>0</v>
      </c>
      <c r="Z90" s="63">
        <f>IFERROR(invest_GIC!$C24/invest_GIC!$D24/12,0)</f>
        <v>0</v>
      </c>
      <c r="AA90" s="63">
        <f>IFERROR(invest_GIC!$C24/invest_GIC!$D24/12,0)</f>
        <v>0</v>
      </c>
      <c r="AB90" s="104">
        <f t="shared" si="88"/>
        <v>0</v>
      </c>
      <c r="AC90" s="63">
        <f>IFERROR(invest_GIC!$C24/invest_GIC!$D24/12,0)</f>
        <v>0</v>
      </c>
      <c r="AD90" s="63">
        <f>IFERROR(invest_GIC!$C24/invest_GIC!$D24/12,0)</f>
        <v>0</v>
      </c>
      <c r="AE90" s="63">
        <f>IFERROR(invest_GIC!$C24/invest_GIC!$D24/12,0)</f>
        <v>0</v>
      </c>
      <c r="AF90" s="63">
        <f>IFERROR(invest_GIC!$C24/invest_GIC!$D24/12,0)</f>
        <v>0</v>
      </c>
      <c r="AG90" s="63">
        <f>IFERROR(invest_GIC!$C24/invest_GIC!$D24/12,0)</f>
        <v>0</v>
      </c>
      <c r="AH90" s="63">
        <f>IFERROR(invest_GIC!$C24/invest_GIC!$D24/12,0)</f>
        <v>0</v>
      </c>
      <c r="AI90" s="63">
        <f>IFERROR(invest_GIC!$C24/invest_GIC!$D24/12,0)</f>
        <v>0</v>
      </c>
      <c r="AJ90" s="63">
        <f>IFERROR(invest_GIC!$C24/invest_GIC!$D24/12,0)</f>
        <v>0</v>
      </c>
      <c r="AK90" s="63">
        <f>IFERROR(invest_GIC!$C24/invest_GIC!$D24/12,0)</f>
        <v>0</v>
      </c>
      <c r="AL90" s="63">
        <f>IFERROR(invest_GIC!$C24/invest_GIC!$D24/12,0)</f>
        <v>0</v>
      </c>
      <c r="AM90" s="63">
        <f>IFERROR(invest_GIC!$C24/invest_GIC!$D24/12,0)</f>
        <v>0</v>
      </c>
      <c r="AN90" s="63">
        <f>IFERROR(invest_GIC!$C24/invest_GIC!$D24/12,0)</f>
        <v>0</v>
      </c>
      <c r="AO90" s="104">
        <f t="shared" si="89"/>
        <v>0</v>
      </c>
      <c r="AP90" s="63">
        <f>IFERROR(invest_GIC!$C24/invest_GIC!$D24/12,0)</f>
        <v>0</v>
      </c>
      <c r="AQ90" s="63">
        <f>IFERROR(invest_GIC!$C24/invest_GIC!$D24/12,0)</f>
        <v>0</v>
      </c>
      <c r="AR90" s="63">
        <f>IFERROR(invest_GIC!$C24/invest_GIC!$D24/12,0)</f>
        <v>0</v>
      </c>
      <c r="AS90" s="63">
        <f>IFERROR(invest_GIC!$C24/invest_GIC!$D24/12,0)</f>
        <v>0</v>
      </c>
      <c r="AT90" s="63">
        <f>IFERROR(invest_GIC!$C24/invest_GIC!$D24/12,0)</f>
        <v>0</v>
      </c>
      <c r="AU90" s="63">
        <f>IFERROR(invest_GIC!$C24/invest_GIC!$D24/12,0)</f>
        <v>0</v>
      </c>
      <c r="AV90" s="63">
        <f>IFERROR(invest_GIC!$C24/invest_GIC!$D24/12,0)</f>
        <v>0</v>
      </c>
      <c r="AW90" s="63">
        <f>IFERROR(invest_GIC!$C24/invest_GIC!$D24/12,0)</f>
        <v>0</v>
      </c>
      <c r="AX90" s="63">
        <f>IFERROR(invest_GIC!$C24/invest_GIC!$D24/12,0)</f>
        <v>0</v>
      </c>
      <c r="AY90" s="63">
        <f>IFERROR(invest_GIC!$C24/invest_GIC!$D24/12,0)</f>
        <v>0</v>
      </c>
      <c r="AZ90" s="63">
        <f>IFERROR(invest_GIC!$C24/invest_GIC!$D24/12,0)</f>
        <v>0</v>
      </c>
      <c r="BA90" s="63">
        <f>IFERROR(invest_GIC!$C24/invest_GIC!$D24/12,0)</f>
        <v>0</v>
      </c>
      <c r="BB90" s="104">
        <f t="shared" si="90"/>
        <v>0</v>
      </c>
      <c r="BC90" s="63">
        <f>IFERROR(invest_GIC!$C24/invest_GIC!$D24/12,0)</f>
        <v>0</v>
      </c>
      <c r="BD90" s="63">
        <f>IFERROR(invest_GIC!$C24/invest_GIC!$D24/12,0)</f>
        <v>0</v>
      </c>
      <c r="BE90" s="63">
        <f>IFERROR(invest_GIC!$C24/invest_GIC!$D24/12,0)</f>
        <v>0</v>
      </c>
      <c r="BF90" s="63">
        <f>IFERROR(invest_GIC!$C24/invest_GIC!$D24/12,0)</f>
        <v>0</v>
      </c>
      <c r="BG90" s="63">
        <f>IFERROR(invest_GIC!$C24/invest_GIC!$D24/12,0)</f>
        <v>0</v>
      </c>
      <c r="BH90" s="63">
        <f>IFERROR(invest_GIC!$C24/invest_GIC!$D24/12,0)</f>
        <v>0</v>
      </c>
      <c r="BI90" s="63">
        <f>IFERROR(invest_GIC!$C24/invest_GIC!$D24/12,0)</f>
        <v>0</v>
      </c>
      <c r="BJ90" s="63">
        <f>IFERROR(invest_GIC!$C24/invest_GIC!$D24/12,0)</f>
        <v>0</v>
      </c>
      <c r="BK90" s="63">
        <f>IFERROR(invest_GIC!$C24/invest_GIC!$D24/12,0)</f>
        <v>0</v>
      </c>
      <c r="BL90" s="63">
        <f>IFERROR(invest_GIC!$C24/invest_GIC!$D24/12,0)</f>
        <v>0</v>
      </c>
      <c r="BM90" s="63">
        <f>IFERROR(invest_GIC!$C24/invest_GIC!$D24/12,0)</f>
        <v>0</v>
      </c>
      <c r="BN90" s="63">
        <f>IFERROR(invest_GIC!$C24/invest_GIC!$D24/12,0)</f>
        <v>0</v>
      </c>
      <c r="BO90" s="104">
        <f t="shared" si="91"/>
        <v>0</v>
      </c>
    </row>
    <row r="91" spans="2:67" x14ac:dyDescent="0.25">
      <c r="B91" s="106">
        <f>invest_GIC!B25</f>
        <v>0</v>
      </c>
      <c r="C91" s="63">
        <f>IFERROR(invest_GIC!$C25/invest_GIC!$D25/12,0)</f>
        <v>0</v>
      </c>
      <c r="D91" s="63">
        <f>IFERROR(invest_GIC!$C25/invest_GIC!$D25/12,0)</f>
        <v>0</v>
      </c>
      <c r="E91" s="63">
        <f>IFERROR(invest_GIC!$C25/invest_GIC!$D25/12,0)</f>
        <v>0</v>
      </c>
      <c r="F91" s="63">
        <f>IFERROR(invest_GIC!$C25/invest_GIC!$D25/12,0)</f>
        <v>0</v>
      </c>
      <c r="G91" s="63">
        <f>IFERROR(invest_GIC!$C25/invest_GIC!$D25/12,0)</f>
        <v>0</v>
      </c>
      <c r="H91" s="63">
        <f>IFERROR(invest_GIC!$C25/invest_GIC!$D25/12,0)</f>
        <v>0</v>
      </c>
      <c r="I91" s="63">
        <f>IFERROR(invest_GIC!$C25/invest_GIC!$D25/12,0)</f>
        <v>0</v>
      </c>
      <c r="J91" s="63">
        <f>IFERROR(invest_GIC!$C25/invest_GIC!$D25/12,0)</f>
        <v>0</v>
      </c>
      <c r="K91" s="63">
        <f>IFERROR(invest_GIC!$C25/invest_GIC!$D25/12,0)</f>
        <v>0</v>
      </c>
      <c r="L91" s="63">
        <f>IFERROR(invest_GIC!$C25/invest_GIC!$D25/12,0)</f>
        <v>0</v>
      </c>
      <c r="M91" s="63">
        <f>IFERROR(invest_GIC!$C25/invest_GIC!$D25/12,0)</f>
        <v>0</v>
      </c>
      <c r="N91" s="63">
        <f>IFERROR(invest_GIC!$C25/invest_GIC!$D25/12,0)</f>
        <v>0</v>
      </c>
      <c r="O91" s="104">
        <f t="shared" si="87"/>
        <v>0</v>
      </c>
      <c r="P91" s="63">
        <f>IFERROR(invest_GIC!$C25/invest_GIC!$D25/12,0)</f>
        <v>0</v>
      </c>
      <c r="Q91" s="63">
        <f>IFERROR(invest_GIC!$C25/invest_GIC!$D25/12,0)</f>
        <v>0</v>
      </c>
      <c r="R91" s="63">
        <f>IFERROR(invest_GIC!$C25/invest_GIC!$D25/12,0)</f>
        <v>0</v>
      </c>
      <c r="S91" s="63">
        <f>IFERROR(invest_GIC!$C25/invest_GIC!$D25/12,0)</f>
        <v>0</v>
      </c>
      <c r="T91" s="63">
        <f>IFERROR(invest_GIC!$C25/invest_GIC!$D25/12,0)</f>
        <v>0</v>
      </c>
      <c r="U91" s="63">
        <f>IFERROR(invest_GIC!$C25/invest_GIC!$D25/12,0)</f>
        <v>0</v>
      </c>
      <c r="V91" s="63">
        <f>IFERROR(invest_GIC!$C25/invest_GIC!$D25/12,0)</f>
        <v>0</v>
      </c>
      <c r="W91" s="63">
        <f>IFERROR(invest_GIC!$C25/invest_GIC!$D25/12,0)</f>
        <v>0</v>
      </c>
      <c r="X91" s="63">
        <f>IFERROR(invest_GIC!$C25/invest_GIC!$D25/12,0)</f>
        <v>0</v>
      </c>
      <c r="Y91" s="63">
        <f>IFERROR(invest_GIC!$C25/invest_GIC!$D25/12,0)</f>
        <v>0</v>
      </c>
      <c r="Z91" s="63">
        <f>IFERROR(invest_GIC!$C25/invest_GIC!$D25/12,0)</f>
        <v>0</v>
      </c>
      <c r="AA91" s="63">
        <f>IFERROR(invest_GIC!$C25/invest_GIC!$D25/12,0)</f>
        <v>0</v>
      </c>
      <c r="AB91" s="104">
        <f t="shared" si="88"/>
        <v>0</v>
      </c>
      <c r="AC91" s="63">
        <f>IFERROR(invest_GIC!$C25/invest_GIC!$D25/12,0)</f>
        <v>0</v>
      </c>
      <c r="AD91" s="63">
        <f>IFERROR(invest_GIC!$C25/invest_GIC!$D25/12,0)</f>
        <v>0</v>
      </c>
      <c r="AE91" s="63">
        <f>IFERROR(invest_GIC!$C25/invest_GIC!$D25/12,0)</f>
        <v>0</v>
      </c>
      <c r="AF91" s="63">
        <f>IFERROR(invest_GIC!$C25/invest_GIC!$D25/12,0)</f>
        <v>0</v>
      </c>
      <c r="AG91" s="63">
        <f>IFERROR(invest_GIC!$C25/invest_GIC!$D25/12,0)</f>
        <v>0</v>
      </c>
      <c r="AH91" s="63">
        <f>IFERROR(invest_GIC!$C25/invest_GIC!$D25/12,0)</f>
        <v>0</v>
      </c>
      <c r="AI91" s="63">
        <f>IFERROR(invest_GIC!$C25/invest_GIC!$D25/12,0)</f>
        <v>0</v>
      </c>
      <c r="AJ91" s="63">
        <f>IFERROR(invest_GIC!$C25/invest_GIC!$D25/12,0)</f>
        <v>0</v>
      </c>
      <c r="AK91" s="63">
        <f>IFERROR(invest_GIC!$C25/invest_GIC!$D25/12,0)</f>
        <v>0</v>
      </c>
      <c r="AL91" s="63">
        <f>IFERROR(invest_GIC!$C25/invest_GIC!$D25/12,0)</f>
        <v>0</v>
      </c>
      <c r="AM91" s="63">
        <f>IFERROR(invest_GIC!$C25/invest_GIC!$D25/12,0)</f>
        <v>0</v>
      </c>
      <c r="AN91" s="63">
        <f>IFERROR(invest_GIC!$C25/invest_GIC!$D25/12,0)</f>
        <v>0</v>
      </c>
      <c r="AO91" s="104">
        <f t="shared" si="89"/>
        <v>0</v>
      </c>
      <c r="AP91" s="63">
        <f>IFERROR(invest_GIC!$C25/invest_GIC!$D25/12,0)</f>
        <v>0</v>
      </c>
      <c r="AQ91" s="63">
        <f>IFERROR(invest_GIC!$C25/invest_GIC!$D25/12,0)</f>
        <v>0</v>
      </c>
      <c r="AR91" s="63">
        <f>IFERROR(invest_GIC!$C25/invest_GIC!$D25/12,0)</f>
        <v>0</v>
      </c>
      <c r="AS91" s="63">
        <f>IFERROR(invest_GIC!$C25/invest_GIC!$D25/12,0)</f>
        <v>0</v>
      </c>
      <c r="AT91" s="63">
        <f>IFERROR(invest_GIC!$C25/invest_GIC!$D25/12,0)</f>
        <v>0</v>
      </c>
      <c r="AU91" s="63">
        <f>IFERROR(invest_GIC!$C25/invest_GIC!$D25/12,0)</f>
        <v>0</v>
      </c>
      <c r="AV91" s="63">
        <f>IFERROR(invest_GIC!$C25/invest_GIC!$D25/12,0)</f>
        <v>0</v>
      </c>
      <c r="AW91" s="63">
        <f>IFERROR(invest_GIC!$C25/invest_GIC!$D25/12,0)</f>
        <v>0</v>
      </c>
      <c r="AX91" s="63">
        <f>IFERROR(invest_GIC!$C25/invest_GIC!$D25/12,0)</f>
        <v>0</v>
      </c>
      <c r="AY91" s="63">
        <f>IFERROR(invest_GIC!$C25/invest_GIC!$D25/12,0)</f>
        <v>0</v>
      </c>
      <c r="AZ91" s="63">
        <f>IFERROR(invest_GIC!$C25/invest_GIC!$D25/12,0)</f>
        <v>0</v>
      </c>
      <c r="BA91" s="63">
        <f>IFERROR(invest_GIC!$C25/invest_GIC!$D25/12,0)</f>
        <v>0</v>
      </c>
      <c r="BB91" s="104">
        <f t="shared" si="90"/>
        <v>0</v>
      </c>
      <c r="BC91" s="63">
        <f>IFERROR(invest_GIC!$C25/invest_GIC!$D25/12,0)</f>
        <v>0</v>
      </c>
      <c r="BD91" s="63">
        <f>IFERROR(invest_GIC!$C25/invest_GIC!$D25/12,0)</f>
        <v>0</v>
      </c>
      <c r="BE91" s="63">
        <f>IFERROR(invest_GIC!$C25/invest_GIC!$D25/12,0)</f>
        <v>0</v>
      </c>
      <c r="BF91" s="63">
        <f>IFERROR(invest_GIC!$C25/invest_GIC!$D25/12,0)</f>
        <v>0</v>
      </c>
      <c r="BG91" s="63">
        <f>IFERROR(invest_GIC!$C25/invest_GIC!$D25/12,0)</f>
        <v>0</v>
      </c>
      <c r="BH91" s="63">
        <f>IFERROR(invest_GIC!$C25/invest_GIC!$D25/12,0)</f>
        <v>0</v>
      </c>
      <c r="BI91" s="63">
        <f>IFERROR(invest_GIC!$C25/invest_GIC!$D25/12,0)</f>
        <v>0</v>
      </c>
      <c r="BJ91" s="63">
        <f>IFERROR(invest_GIC!$C25/invest_GIC!$D25/12,0)</f>
        <v>0</v>
      </c>
      <c r="BK91" s="63">
        <f>IFERROR(invest_GIC!$C25/invest_GIC!$D25/12,0)</f>
        <v>0</v>
      </c>
      <c r="BL91" s="63">
        <f>IFERROR(invest_GIC!$C25/invest_GIC!$D25/12,0)</f>
        <v>0</v>
      </c>
      <c r="BM91" s="63">
        <f>IFERROR(invest_GIC!$C25/invest_GIC!$D25/12,0)</f>
        <v>0</v>
      </c>
      <c r="BN91" s="63">
        <f>IFERROR(invest_GIC!$C25/invest_GIC!$D25/12,0)</f>
        <v>0</v>
      </c>
      <c r="BO91" s="104">
        <f t="shared" si="91"/>
        <v>0</v>
      </c>
    </row>
    <row r="92" spans="2:67" x14ac:dyDescent="0.25">
      <c r="B92" s="106">
        <f>invest_GIC!B26</f>
        <v>0</v>
      </c>
      <c r="C92" s="63">
        <f>IFERROR(invest_GIC!$C26/invest_GIC!$D26/12,0)</f>
        <v>0</v>
      </c>
      <c r="D92" s="63">
        <f>IFERROR(invest_GIC!$C26/invest_GIC!$D26/12,0)</f>
        <v>0</v>
      </c>
      <c r="E92" s="63">
        <f>IFERROR(invest_GIC!$C26/invest_GIC!$D26/12,0)</f>
        <v>0</v>
      </c>
      <c r="F92" s="63">
        <f>IFERROR(invest_GIC!$C26/invest_GIC!$D26/12,0)</f>
        <v>0</v>
      </c>
      <c r="G92" s="63">
        <f>IFERROR(invest_GIC!$C26/invest_GIC!$D26/12,0)</f>
        <v>0</v>
      </c>
      <c r="H92" s="63">
        <f>IFERROR(invest_GIC!$C26/invest_GIC!$D26/12,0)</f>
        <v>0</v>
      </c>
      <c r="I92" s="63">
        <f>IFERROR(invest_GIC!$C26/invest_GIC!$D26/12,0)</f>
        <v>0</v>
      </c>
      <c r="J92" s="63">
        <f>IFERROR(invest_GIC!$C26/invest_GIC!$D26/12,0)</f>
        <v>0</v>
      </c>
      <c r="K92" s="63">
        <f>IFERROR(invest_GIC!$C26/invest_GIC!$D26/12,0)</f>
        <v>0</v>
      </c>
      <c r="L92" s="63">
        <f>IFERROR(invest_GIC!$C26/invest_GIC!$D26/12,0)</f>
        <v>0</v>
      </c>
      <c r="M92" s="63">
        <f>IFERROR(invest_GIC!$C26/invest_GIC!$D26/12,0)</f>
        <v>0</v>
      </c>
      <c r="N92" s="63">
        <f>IFERROR(invest_GIC!$C26/invest_GIC!$D26/12,0)</f>
        <v>0</v>
      </c>
      <c r="O92" s="104">
        <f t="shared" si="87"/>
        <v>0</v>
      </c>
      <c r="P92" s="63">
        <f>IFERROR(invest_GIC!$C26/invest_GIC!$D26/12,0)</f>
        <v>0</v>
      </c>
      <c r="Q92" s="63">
        <f>IFERROR(invest_GIC!$C26/invest_GIC!$D26/12,0)</f>
        <v>0</v>
      </c>
      <c r="R92" s="63">
        <f>IFERROR(invest_GIC!$C26/invest_GIC!$D26/12,0)</f>
        <v>0</v>
      </c>
      <c r="S92" s="63">
        <f>IFERROR(invest_GIC!$C26/invest_GIC!$D26/12,0)</f>
        <v>0</v>
      </c>
      <c r="T92" s="63">
        <f>IFERROR(invest_GIC!$C26/invest_GIC!$D26/12,0)</f>
        <v>0</v>
      </c>
      <c r="U92" s="63">
        <f>IFERROR(invest_GIC!$C26/invest_GIC!$D26/12,0)</f>
        <v>0</v>
      </c>
      <c r="V92" s="63">
        <f>IFERROR(invest_GIC!$C26/invest_GIC!$D26/12,0)</f>
        <v>0</v>
      </c>
      <c r="W92" s="63">
        <f>IFERROR(invest_GIC!$C26/invest_GIC!$D26/12,0)</f>
        <v>0</v>
      </c>
      <c r="X92" s="63">
        <f>IFERROR(invest_GIC!$C26/invest_GIC!$D26/12,0)</f>
        <v>0</v>
      </c>
      <c r="Y92" s="63">
        <f>IFERROR(invest_GIC!$C26/invest_GIC!$D26/12,0)</f>
        <v>0</v>
      </c>
      <c r="Z92" s="63">
        <f>IFERROR(invest_GIC!$C26/invest_GIC!$D26/12,0)</f>
        <v>0</v>
      </c>
      <c r="AA92" s="63">
        <f>IFERROR(invest_GIC!$C26/invest_GIC!$D26/12,0)</f>
        <v>0</v>
      </c>
      <c r="AB92" s="104">
        <f t="shared" si="88"/>
        <v>0</v>
      </c>
      <c r="AC92" s="63">
        <f>IFERROR(invest_GIC!$C26/invest_GIC!$D26/12,0)</f>
        <v>0</v>
      </c>
      <c r="AD92" s="63">
        <f>IFERROR(invest_GIC!$C26/invest_GIC!$D26/12,0)</f>
        <v>0</v>
      </c>
      <c r="AE92" s="63">
        <f>IFERROR(invest_GIC!$C26/invest_GIC!$D26/12,0)</f>
        <v>0</v>
      </c>
      <c r="AF92" s="63">
        <f>IFERROR(invest_GIC!$C26/invest_GIC!$D26/12,0)</f>
        <v>0</v>
      </c>
      <c r="AG92" s="63">
        <f>IFERROR(invest_GIC!$C26/invest_GIC!$D26/12,0)</f>
        <v>0</v>
      </c>
      <c r="AH92" s="63">
        <f>IFERROR(invest_GIC!$C26/invest_GIC!$D26/12,0)</f>
        <v>0</v>
      </c>
      <c r="AI92" s="63">
        <f>IFERROR(invest_GIC!$C26/invest_GIC!$D26/12,0)</f>
        <v>0</v>
      </c>
      <c r="AJ92" s="63">
        <f>IFERROR(invest_GIC!$C26/invest_GIC!$D26/12,0)</f>
        <v>0</v>
      </c>
      <c r="AK92" s="63">
        <f>IFERROR(invest_GIC!$C26/invest_GIC!$D26/12,0)</f>
        <v>0</v>
      </c>
      <c r="AL92" s="63">
        <f>IFERROR(invest_GIC!$C26/invest_GIC!$D26/12,0)</f>
        <v>0</v>
      </c>
      <c r="AM92" s="63">
        <f>IFERROR(invest_GIC!$C26/invest_GIC!$D26/12,0)</f>
        <v>0</v>
      </c>
      <c r="AN92" s="63">
        <f>IFERROR(invest_GIC!$C26/invest_GIC!$D26/12,0)</f>
        <v>0</v>
      </c>
      <c r="AO92" s="104">
        <f t="shared" si="89"/>
        <v>0</v>
      </c>
      <c r="AP92" s="63">
        <f>IFERROR(invest_GIC!$C26/invest_GIC!$D26/12,0)</f>
        <v>0</v>
      </c>
      <c r="AQ92" s="63">
        <f>IFERROR(invest_GIC!$C26/invest_GIC!$D26/12,0)</f>
        <v>0</v>
      </c>
      <c r="AR92" s="63">
        <f>IFERROR(invest_GIC!$C26/invest_GIC!$D26/12,0)</f>
        <v>0</v>
      </c>
      <c r="AS92" s="63">
        <f>IFERROR(invest_GIC!$C26/invest_GIC!$D26/12,0)</f>
        <v>0</v>
      </c>
      <c r="AT92" s="63">
        <f>IFERROR(invest_GIC!$C26/invest_GIC!$D26/12,0)</f>
        <v>0</v>
      </c>
      <c r="AU92" s="63">
        <f>IFERROR(invest_GIC!$C26/invest_GIC!$D26/12,0)</f>
        <v>0</v>
      </c>
      <c r="AV92" s="63">
        <f>IFERROR(invest_GIC!$C26/invest_GIC!$D26/12,0)</f>
        <v>0</v>
      </c>
      <c r="AW92" s="63">
        <f>IFERROR(invest_GIC!$C26/invest_GIC!$D26/12,0)</f>
        <v>0</v>
      </c>
      <c r="AX92" s="63">
        <f>IFERROR(invest_GIC!$C26/invest_GIC!$D26/12,0)</f>
        <v>0</v>
      </c>
      <c r="AY92" s="63">
        <f>IFERROR(invest_GIC!$C26/invest_GIC!$D26/12,0)</f>
        <v>0</v>
      </c>
      <c r="AZ92" s="63">
        <f>IFERROR(invest_GIC!$C26/invest_GIC!$D26/12,0)</f>
        <v>0</v>
      </c>
      <c r="BA92" s="63">
        <f>IFERROR(invest_GIC!$C26/invest_GIC!$D26/12,0)</f>
        <v>0</v>
      </c>
      <c r="BB92" s="104">
        <f t="shared" si="90"/>
        <v>0</v>
      </c>
      <c r="BC92" s="63">
        <f>IFERROR(invest_GIC!$C26/invest_GIC!$D26/12,0)</f>
        <v>0</v>
      </c>
      <c r="BD92" s="63">
        <f>IFERROR(invest_GIC!$C26/invest_GIC!$D26/12,0)</f>
        <v>0</v>
      </c>
      <c r="BE92" s="63">
        <f>IFERROR(invest_GIC!$C26/invest_GIC!$D26/12,0)</f>
        <v>0</v>
      </c>
      <c r="BF92" s="63">
        <f>IFERROR(invest_GIC!$C26/invest_GIC!$D26/12,0)</f>
        <v>0</v>
      </c>
      <c r="BG92" s="63">
        <f>IFERROR(invest_GIC!$C26/invest_GIC!$D26/12,0)</f>
        <v>0</v>
      </c>
      <c r="BH92" s="63">
        <f>IFERROR(invest_GIC!$C26/invest_GIC!$D26/12,0)</f>
        <v>0</v>
      </c>
      <c r="BI92" s="63">
        <f>IFERROR(invest_GIC!$C26/invest_GIC!$D26/12,0)</f>
        <v>0</v>
      </c>
      <c r="BJ92" s="63">
        <f>IFERROR(invest_GIC!$C26/invest_GIC!$D26/12,0)</f>
        <v>0</v>
      </c>
      <c r="BK92" s="63">
        <f>IFERROR(invest_GIC!$C26/invest_GIC!$D26/12,0)</f>
        <v>0</v>
      </c>
      <c r="BL92" s="63">
        <f>IFERROR(invest_GIC!$C26/invest_GIC!$D26/12,0)</f>
        <v>0</v>
      </c>
      <c r="BM92" s="63">
        <f>IFERROR(invest_GIC!$C26/invest_GIC!$D26/12,0)</f>
        <v>0</v>
      </c>
      <c r="BN92" s="63">
        <f>IFERROR(invest_GIC!$C26/invest_GIC!$D26/12,0)</f>
        <v>0</v>
      </c>
      <c r="BO92" s="104">
        <f t="shared" si="91"/>
        <v>0</v>
      </c>
    </row>
    <row r="93" spans="2:67" x14ac:dyDescent="0.25">
      <c r="B93" s="106">
        <f>invest_GIC!B27</f>
        <v>0</v>
      </c>
      <c r="C93" s="63">
        <f>IFERROR(invest_GIC!$C27/invest_GIC!$D27/12,0)</f>
        <v>0</v>
      </c>
      <c r="D93" s="63">
        <f>IFERROR(invest_GIC!$C27/invest_GIC!$D27/12,0)</f>
        <v>0</v>
      </c>
      <c r="E93" s="63">
        <f>IFERROR(invest_GIC!$C27/invest_GIC!$D27/12,0)</f>
        <v>0</v>
      </c>
      <c r="F93" s="63">
        <f>IFERROR(invest_GIC!$C27/invest_GIC!$D27/12,0)</f>
        <v>0</v>
      </c>
      <c r="G93" s="63">
        <f>IFERROR(invest_GIC!$C27/invest_GIC!$D27/12,0)</f>
        <v>0</v>
      </c>
      <c r="H93" s="63">
        <f>IFERROR(invest_GIC!$C27/invest_GIC!$D27/12,0)</f>
        <v>0</v>
      </c>
      <c r="I93" s="63">
        <f>IFERROR(invest_GIC!$C27/invest_GIC!$D27/12,0)</f>
        <v>0</v>
      </c>
      <c r="J93" s="63">
        <f>IFERROR(invest_GIC!$C27/invest_GIC!$D27/12,0)</f>
        <v>0</v>
      </c>
      <c r="K93" s="63">
        <f>IFERROR(invest_GIC!$C27/invest_GIC!$D27/12,0)</f>
        <v>0</v>
      </c>
      <c r="L93" s="63">
        <f>IFERROR(invest_GIC!$C27/invest_GIC!$D27/12,0)</f>
        <v>0</v>
      </c>
      <c r="M93" s="63">
        <f>IFERROR(invest_GIC!$C27/invest_GIC!$D27/12,0)</f>
        <v>0</v>
      </c>
      <c r="N93" s="63">
        <f>IFERROR(invest_GIC!$C27/invest_GIC!$D27/12,0)</f>
        <v>0</v>
      </c>
      <c r="O93" s="104">
        <f t="shared" si="87"/>
        <v>0</v>
      </c>
      <c r="P93" s="63">
        <f>IFERROR(invest_GIC!$C27/invest_GIC!$D27/12,0)</f>
        <v>0</v>
      </c>
      <c r="Q93" s="63">
        <f>IFERROR(invest_GIC!$C27/invest_GIC!$D27/12,0)</f>
        <v>0</v>
      </c>
      <c r="R93" s="63">
        <f>IFERROR(invest_GIC!$C27/invest_GIC!$D27/12,0)</f>
        <v>0</v>
      </c>
      <c r="S93" s="63">
        <f>IFERROR(invest_GIC!$C27/invest_GIC!$D27/12,0)</f>
        <v>0</v>
      </c>
      <c r="T93" s="63">
        <f>IFERROR(invest_GIC!$C27/invest_GIC!$D27/12,0)</f>
        <v>0</v>
      </c>
      <c r="U93" s="63">
        <f>IFERROR(invest_GIC!$C27/invest_GIC!$D27/12,0)</f>
        <v>0</v>
      </c>
      <c r="V93" s="63">
        <f>IFERROR(invest_GIC!$C27/invest_GIC!$D27/12,0)</f>
        <v>0</v>
      </c>
      <c r="W93" s="63">
        <f>IFERROR(invest_GIC!$C27/invest_GIC!$D27/12,0)</f>
        <v>0</v>
      </c>
      <c r="X93" s="63">
        <f>IFERROR(invest_GIC!$C27/invest_GIC!$D27/12,0)</f>
        <v>0</v>
      </c>
      <c r="Y93" s="63">
        <f>IFERROR(invest_GIC!$C27/invest_GIC!$D27/12,0)</f>
        <v>0</v>
      </c>
      <c r="Z93" s="63">
        <f>IFERROR(invest_GIC!$C27/invest_GIC!$D27/12,0)</f>
        <v>0</v>
      </c>
      <c r="AA93" s="63">
        <f>IFERROR(invest_GIC!$C27/invest_GIC!$D27/12,0)</f>
        <v>0</v>
      </c>
      <c r="AB93" s="104">
        <f t="shared" si="88"/>
        <v>0</v>
      </c>
      <c r="AC93" s="63">
        <f>IFERROR(invest_GIC!$C27/invest_GIC!$D27/12,0)</f>
        <v>0</v>
      </c>
      <c r="AD93" s="63">
        <f>IFERROR(invest_GIC!$C27/invest_GIC!$D27/12,0)</f>
        <v>0</v>
      </c>
      <c r="AE93" s="63">
        <f>IFERROR(invest_GIC!$C27/invest_GIC!$D27/12,0)</f>
        <v>0</v>
      </c>
      <c r="AF93" s="63">
        <f>IFERROR(invest_GIC!$C27/invest_GIC!$D27/12,0)</f>
        <v>0</v>
      </c>
      <c r="AG93" s="63">
        <f>IFERROR(invest_GIC!$C27/invest_GIC!$D27/12,0)</f>
        <v>0</v>
      </c>
      <c r="AH93" s="63">
        <f>IFERROR(invest_GIC!$C27/invest_GIC!$D27/12,0)</f>
        <v>0</v>
      </c>
      <c r="AI93" s="63">
        <f>IFERROR(invest_GIC!$C27/invest_GIC!$D27/12,0)</f>
        <v>0</v>
      </c>
      <c r="AJ93" s="63">
        <f>IFERROR(invest_GIC!$C27/invest_GIC!$D27/12,0)</f>
        <v>0</v>
      </c>
      <c r="AK93" s="63">
        <f>IFERROR(invest_GIC!$C27/invest_GIC!$D27/12,0)</f>
        <v>0</v>
      </c>
      <c r="AL93" s="63">
        <f>IFERROR(invest_GIC!$C27/invest_GIC!$D27/12,0)</f>
        <v>0</v>
      </c>
      <c r="AM93" s="63">
        <f>IFERROR(invest_GIC!$C27/invest_GIC!$D27/12,0)</f>
        <v>0</v>
      </c>
      <c r="AN93" s="63">
        <f>IFERROR(invest_GIC!$C27/invest_GIC!$D27/12,0)</f>
        <v>0</v>
      </c>
      <c r="AO93" s="104">
        <f t="shared" si="89"/>
        <v>0</v>
      </c>
      <c r="AP93" s="63">
        <f>IFERROR(invest_GIC!$C27/invest_GIC!$D27/12,0)</f>
        <v>0</v>
      </c>
      <c r="AQ93" s="63">
        <f>IFERROR(invest_GIC!$C27/invest_GIC!$D27/12,0)</f>
        <v>0</v>
      </c>
      <c r="AR93" s="63">
        <f>IFERROR(invest_GIC!$C27/invest_GIC!$D27/12,0)</f>
        <v>0</v>
      </c>
      <c r="AS93" s="63">
        <f>IFERROR(invest_GIC!$C27/invest_GIC!$D27/12,0)</f>
        <v>0</v>
      </c>
      <c r="AT93" s="63">
        <f>IFERROR(invest_GIC!$C27/invest_GIC!$D27/12,0)</f>
        <v>0</v>
      </c>
      <c r="AU93" s="63">
        <f>IFERROR(invest_GIC!$C27/invest_GIC!$D27/12,0)</f>
        <v>0</v>
      </c>
      <c r="AV93" s="63">
        <f>IFERROR(invest_GIC!$C27/invest_GIC!$D27/12,0)</f>
        <v>0</v>
      </c>
      <c r="AW93" s="63">
        <f>IFERROR(invest_GIC!$C27/invest_GIC!$D27/12,0)</f>
        <v>0</v>
      </c>
      <c r="AX93" s="63">
        <f>IFERROR(invest_GIC!$C27/invest_GIC!$D27/12,0)</f>
        <v>0</v>
      </c>
      <c r="AY93" s="63">
        <f>IFERROR(invest_GIC!$C27/invest_GIC!$D27/12,0)</f>
        <v>0</v>
      </c>
      <c r="AZ93" s="63">
        <f>IFERROR(invest_GIC!$C27/invest_GIC!$D27/12,0)</f>
        <v>0</v>
      </c>
      <c r="BA93" s="63">
        <f>IFERROR(invest_GIC!$C27/invest_GIC!$D27/12,0)</f>
        <v>0</v>
      </c>
      <c r="BB93" s="104">
        <f t="shared" si="90"/>
        <v>0</v>
      </c>
      <c r="BC93" s="63">
        <f>IFERROR(invest_GIC!$C27/invest_GIC!$D27/12,0)</f>
        <v>0</v>
      </c>
      <c r="BD93" s="63">
        <f>IFERROR(invest_GIC!$C27/invest_GIC!$D27/12,0)</f>
        <v>0</v>
      </c>
      <c r="BE93" s="63">
        <f>IFERROR(invest_GIC!$C27/invest_GIC!$D27/12,0)</f>
        <v>0</v>
      </c>
      <c r="BF93" s="63">
        <f>IFERROR(invest_GIC!$C27/invest_GIC!$D27/12,0)</f>
        <v>0</v>
      </c>
      <c r="BG93" s="63">
        <f>IFERROR(invest_GIC!$C27/invest_GIC!$D27/12,0)</f>
        <v>0</v>
      </c>
      <c r="BH93" s="63">
        <f>IFERROR(invest_GIC!$C27/invest_GIC!$D27/12,0)</f>
        <v>0</v>
      </c>
      <c r="BI93" s="63">
        <f>IFERROR(invest_GIC!$C27/invest_GIC!$D27/12,0)</f>
        <v>0</v>
      </c>
      <c r="BJ93" s="63">
        <f>IFERROR(invest_GIC!$C27/invest_GIC!$D27/12,0)</f>
        <v>0</v>
      </c>
      <c r="BK93" s="63">
        <f>IFERROR(invest_GIC!$C27/invest_GIC!$D27/12,0)</f>
        <v>0</v>
      </c>
      <c r="BL93" s="63">
        <f>IFERROR(invest_GIC!$C27/invest_GIC!$D27/12,0)</f>
        <v>0</v>
      </c>
      <c r="BM93" s="63">
        <f>IFERROR(invest_GIC!$C27/invest_GIC!$D27/12,0)</f>
        <v>0</v>
      </c>
      <c r="BN93" s="63">
        <f>IFERROR(invest_GIC!$C27/invest_GIC!$D27/12,0)</f>
        <v>0</v>
      </c>
      <c r="BO93" s="104">
        <f t="shared" si="91"/>
        <v>0</v>
      </c>
    </row>
    <row r="94" spans="2:67" x14ac:dyDescent="0.25">
      <c r="B94" s="106">
        <f>invest_GIC!B28</f>
        <v>0</v>
      </c>
      <c r="C94" s="63">
        <f>IFERROR(invest_GIC!$C28/invest_GIC!$D28/12,0)</f>
        <v>0</v>
      </c>
      <c r="D94" s="63">
        <f>IFERROR(invest_GIC!$C28/invest_GIC!$D28/12,0)</f>
        <v>0</v>
      </c>
      <c r="E94" s="63">
        <f>IFERROR(invest_GIC!$C28/invest_GIC!$D28/12,0)</f>
        <v>0</v>
      </c>
      <c r="F94" s="63">
        <f>IFERROR(invest_GIC!$C28/invest_GIC!$D28/12,0)</f>
        <v>0</v>
      </c>
      <c r="G94" s="63">
        <f>IFERROR(invest_GIC!$C28/invest_GIC!$D28/12,0)</f>
        <v>0</v>
      </c>
      <c r="H94" s="63">
        <f>IFERROR(invest_GIC!$C28/invest_GIC!$D28/12,0)</f>
        <v>0</v>
      </c>
      <c r="I94" s="63">
        <f>IFERROR(invest_GIC!$C28/invest_GIC!$D28/12,0)</f>
        <v>0</v>
      </c>
      <c r="J94" s="63">
        <f>IFERROR(invest_GIC!$C28/invest_GIC!$D28/12,0)</f>
        <v>0</v>
      </c>
      <c r="K94" s="63">
        <f>IFERROR(invest_GIC!$C28/invest_GIC!$D28/12,0)</f>
        <v>0</v>
      </c>
      <c r="L94" s="63">
        <f>IFERROR(invest_GIC!$C28/invest_GIC!$D28/12,0)</f>
        <v>0</v>
      </c>
      <c r="M94" s="63">
        <f>IFERROR(invest_GIC!$C28/invest_GIC!$D28/12,0)</f>
        <v>0</v>
      </c>
      <c r="N94" s="63">
        <f>IFERROR(invest_GIC!$C28/invest_GIC!$D28/12,0)</f>
        <v>0</v>
      </c>
      <c r="O94" s="104">
        <f t="shared" si="87"/>
        <v>0</v>
      </c>
      <c r="P94" s="63">
        <f>IFERROR(invest_GIC!$C28/invest_GIC!$D28/12,0)</f>
        <v>0</v>
      </c>
      <c r="Q94" s="63">
        <f>IFERROR(invest_GIC!$C28/invest_GIC!$D28/12,0)</f>
        <v>0</v>
      </c>
      <c r="R94" s="63">
        <f>IFERROR(invest_GIC!$C28/invest_GIC!$D28/12,0)</f>
        <v>0</v>
      </c>
      <c r="S94" s="63">
        <f>IFERROR(invest_GIC!$C28/invest_GIC!$D28/12,0)</f>
        <v>0</v>
      </c>
      <c r="T94" s="63">
        <f>IFERROR(invest_GIC!$C28/invest_GIC!$D28/12,0)</f>
        <v>0</v>
      </c>
      <c r="U94" s="63">
        <f>IFERROR(invest_GIC!$C28/invest_GIC!$D28/12,0)</f>
        <v>0</v>
      </c>
      <c r="V94" s="63">
        <f>IFERROR(invest_GIC!$C28/invest_GIC!$D28/12,0)</f>
        <v>0</v>
      </c>
      <c r="W94" s="63">
        <f>IFERROR(invest_GIC!$C28/invest_GIC!$D28/12,0)</f>
        <v>0</v>
      </c>
      <c r="X94" s="63">
        <f>IFERROR(invest_GIC!$C28/invest_GIC!$D28/12,0)</f>
        <v>0</v>
      </c>
      <c r="Y94" s="63">
        <f>IFERROR(invest_GIC!$C28/invest_GIC!$D28/12,0)</f>
        <v>0</v>
      </c>
      <c r="Z94" s="63">
        <f>IFERROR(invest_GIC!$C28/invest_GIC!$D28/12,0)</f>
        <v>0</v>
      </c>
      <c r="AA94" s="63">
        <f>IFERROR(invest_GIC!$C28/invest_GIC!$D28/12,0)</f>
        <v>0</v>
      </c>
      <c r="AB94" s="104">
        <f t="shared" si="88"/>
        <v>0</v>
      </c>
      <c r="AC94" s="63">
        <f>IFERROR(invest_GIC!$C28/invest_GIC!$D28/12,0)</f>
        <v>0</v>
      </c>
      <c r="AD94" s="63">
        <f>IFERROR(invest_GIC!$C28/invest_GIC!$D28/12,0)</f>
        <v>0</v>
      </c>
      <c r="AE94" s="63">
        <f>IFERROR(invest_GIC!$C28/invest_GIC!$D28/12,0)</f>
        <v>0</v>
      </c>
      <c r="AF94" s="63">
        <f>IFERROR(invest_GIC!$C28/invest_GIC!$D28/12,0)</f>
        <v>0</v>
      </c>
      <c r="AG94" s="63">
        <f>IFERROR(invest_GIC!$C28/invest_GIC!$D28/12,0)</f>
        <v>0</v>
      </c>
      <c r="AH94" s="63">
        <f>IFERROR(invest_GIC!$C28/invest_GIC!$D28/12,0)</f>
        <v>0</v>
      </c>
      <c r="AI94" s="63">
        <f>IFERROR(invest_GIC!$C28/invest_GIC!$D28/12,0)</f>
        <v>0</v>
      </c>
      <c r="AJ94" s="63">
        <f>IFERROR(invest_GIC!$C28/invest_GIC!$D28/12,0)</f>
        <v>0</v>
      </c>
      <c r="AK94" s="63">
        <f>IFERROR(invest_GIC!$C28/invest_GIC!$D28/12,0)</f>
        <v>0</v>
      </c>
      <c r="AL94" s="63">
        <f>IFERROR(invest_GIC!$C28/invest_GIC!$D28/12,0)</f>
        <v>0</v>
      </c>
      <c r="AM94" s="63">
        <f>IFERROR(invest_GIC!$C28/invest_GIC!$D28/12,0)</f>
        <v>0</v>
      </c>
      <c r="AN94" s="63">
        <f>IFERROR(invest_GIC!$C28/invest_GIC!$D28/12,0)</f>
        <v>0</v>
      </c>
      <c r="AO94" s="104">
        <f t="shared" si="89"/>
        <v>0</v>
      </c>
      <c r="AP94" s="63">
        <f>IFERROR(invest_GIC!$C28/invest_GIC!$D28/12,0)</f>
        <v>0</v>
      </c>
      <c r="AQ94" s="63">
        <f>IFERROR(invest_GIC!$C28/invest_GIC!$D28/12,0)</f>
        <v>0</v>
      </c>
      <c r="AR94" s="63">
        <f>IFERROR(invest_GIC!$C28/invest_GIC!$D28/12,0)</f>
        <v>0</v>
      </c>
      <c r="AS94" s="63">
        <f>IFERROR(invest_GIC!$C28/invest_GIC!$D28/12,0)</f>
        <v>0</v>
      </c>
      <c r="AT94" s="63">
        <f>IFERROR(invest_GIC!$C28/invest_GIC!$D28/12,0)</f>
        <v>0</v>
      </c>
      <c r="AU94" s="63">
        <f>IFERROR(invest_GIC!$C28/invest_GIC!$D28/12,0)</f>
        <v>0</v>
      </c>
      <c r="AV94" s="63">
        <f>IFERROR(invest_GIC!$C28/invest_GIC!$D28/12,0)</f>
        <v>0</v>
      </c>
      <c r="AW94" s="63">
        <f>IFERROR(invest_GIC!$C28/invest_GIC!$D28/12,0)</f>
        <v>0</v>
      </c>
      <c r="AX94" s="63">
        <f>IFERROR(invest_GIC!$C28/invest_GIC!$D28/12,0)</f>
        <v>0</v>
      </c>
      <c r="AY94" s="63">
        <f>IFERROR(invest_GIC!$C28/invest_GIC!$D28/12,0)</f>
        <v>0</v>
      </c>
      <c r="AZ94" s="63">
        <f>IFERROR(invest_GIC!$C28/invest_GIC!$D28/12,0)</f>
        <v>0</v>
      </c>
      <c r="BA94" s="63">
        <f>IFERROR(invest_GIC!$C28/invest_GIC!$D28/12,0)</f>
        <v>0</v>
      </c>
      <c r="BB94" s="104">
        <f t="shared" si="90"/>
        <v>0</v>
      </c>
      <c r="BC94" s="63">
        <f>IFERROR(invest_GIC!$C28/invest_GIC!$D28/12,0)</f>
        <v>0</v>
      </c>
      <c r="BD94" s="63">
        <f>IFERROR(invest_GIC!$C28/invest_GIC!$D28/12,0)</f>
        <v>0</v>
      </c>
      <c r="BE94" s="63">
        <f>IFERROR(invest_GIC!$C28/invest_GIC!$D28/12,0)</f>
        <v>0</v>
      </c>
      <c r="BF94" s="63">
        <f>IFERROR(invest_GIC!$C28/invest_GIC!$D28/12,0)</f>
        <v>0</v>
      </c>
      <c r="BG94" s="63">
        <f>IFERROR(invest_GIC!$C28/invest_GIC!$D28/12,0)</f>
        <v>0</v>
      </c>
      <c r="BH94" s="63">
        <f>IFERROR(invest_GIC!$C28/invest_GIC!$D28/12,0)</f>
        <v>0</v>
      </c>
      <c r="BI94" s="63">
        <f>IFERROR(invest_GIC!$C28/invest_GIC!$D28/12,0)</f>
        <v>0</v>
      </c>
      <c r="BJ94" s="63">
        <f>IFERROR(invest_GIC!$C28/invest_GIC!$D28/12,0)</f>
        <v>0</v>
      </c>
      <c r="BK94" s="63">
        <f>IFERROR(invest_GIC!$C28/invest_GIC!$D28/12,0)</f>
        <v>0</v>
      </c>
      <c r="BL94" s="63">
        <f>IFERROR(invest_GIC!$C28/invest_GIC!$D28/12,0)</f>
        <v>0</v>
      </c>
      <c r="BM94" s="63">
        <f>IFERROR(invest_GIC!$C28/invest_GIC!$D28/12,0)</f>
        <v>0</v>
      </c>
      <c r="BN94" s="63">
        <f>IFERROR(invest_GIC!$C28/invest_GIC!$D28/12,0)</f>
        <v>0</v>
      </c>
      <c r="BO94" s="104">
        <f t="shared" si="91"/>
        <v>0</v>
      </c>
    </row>
    <row r="95" spans="2:67" x14ac:dyDescent="0.25">
      <c r="B95" s="106">
        <f>invest_GIC!B29</f>
        <v>0</v>
      </c>
      <c r="C95" s="63">
        <f>IFERROR(invest_GIC!$C29/invest_GIC!$D29/12,0)</f>
        <v>0</v>
      </c>
      <c r="D95" s="63">
        <f>IFERROR(invest_GIC!$C29/invest_GIC!$D29/12,0)</f>
        <v>0</v>
      </c>
      <c r="E95" s="63">
        <f>IFERROR(invest_GIC!$C29/invest_GIC!$D29/12,0)</f>
        <v>0</v>
      </c>
      <c r="F95" s="63">
        <f>IFERROR(invest_GIC!$C29/invest_GIC!$D29/12,0)</f>
        <v>0</v>
      </c>
      <c r="G95" s="63">
        <f>IFERROR(invest_GIC!$C29/invest_GIC!$D29/12,0)</f>
        <v>0</v>
      </c>
      <c r="H95" s="63">
        <f>IFERROR(invest_GIC!$C29/invest_GIC!$D29/12,0)</f>
        <v>0</v>
      </c>
      <c r="I95" s="63">
        <f>IFERROR(invest_GIC!$C29/invest_GIC!$D29/12,0)</f>
        <v>0</v>
      </c>
      <c r="J95" s="63">
        <f>IFERROR(invest_GIC!$C29/invest_GIC!$D29/12,0)</f>
        <v>0</v>
      </c>
      <c r="K95" s="63">
        <f>IFERROR(invest_GIC!$C29/invest_GIC!$D29/12,0)</f>
        <v>0</v>
      </c>
      <c r="L95" s="63">
        <f>IFERROR(invest_GIC!$C29/invest_GIC!$D29/12,0)</f>
        <v>0</v>
      </c>
      <c r="M95" s="63">
        <f>IFERROR(invest_GIC!$C29/invest_GIC!$D29/12,0)</f>
        <v>0</v>
      </c>
      <c r="N95" s="63">
        <f>IFERROR(invest_GIC!$C29/invest_GIC!$D29/12,0)</f>
        <v>0</v>
      </c>
      <c r="O95" s="104">
        <f t="shared" si="87"/>
        <v>0</v>
      </c>
      <c r="P95" s="63">
        <f>IFERROR(invest_GIC!$C29/invest_GIC!$D29/12,0)</f>
        <v>0</v>
      </c>
      <c r="Q95" s="63">
        <f>IFERROR(invest_GIC!$C29/invest_GIC!$D29/12,0)</f>
        <v>0</v>
      </c>
      <c r="R95" s="63">
        <f>IFERROR(invest_GIC!$C29/invest_GIC!$D29/12,0)</f>
        <v>0</v>
      </c>
      <c r="S95" s="63">
        <f>IFERROR(invest_GIC!$C29/invest_GIC!$D29/12,0)</f>
        <v>0</v>
      </c>
      <c r="T95" s="63">
        <f>IFERROR(invest_GIC!$C29/invest_GIC!$D29/12,0)</f>
        <v>0</v>
      </c>
      <c r="U95" s="63">
        <f>IFERROR(invest_GIC!$C29/invest_GIC!$D29/12,0)</f>
        <v>0</v>
      </c>
      <c r="V95" s="63">
        <f>IFERROR(invest_GIC!$C29/invest_GIC!$D29/12,0)</f>
        <v>0</v>
      </c>
      <c r="W95" s="63">
        <f>IFERROR(invest_GIC!$C29/invest_GIC!$D29/12,0)</f>
        <v>0</v>
      </c>
      <c r="X95" s="63">
        <f>IFERROR(invest_GIC!$C29/invest_GIC!$D29/12,0)</f>
        <v>0</v>
      </c>
      <c r="Y95" s="63">
        <f>IFERROR(invest_GIC!$C29/invest_GIC!$D29/12,0)</f>
        <v>0</v>
      </c>
      <c r="Z95" s="63">
        <f>IFERROR(invest_GIC!$C29/invest_GIC!$D29/12,0)</f>
        <v>0</v>
      </c>
      <c r="AA95" s="63">
        <f>IFERROR(invest_GIC!$C29/invest_GIC!$D29/12,0)</f>
        <v>0</v>
      </c>
      <c r="AB95" s="104">
        <f t="shared" si="88"/>
        <v>0</v>
      </c>
      <c r="AC95" s="63">
        <f>IFERROR(invest_GIC!$C29/invest_GIC!$D29/12,0)</f>
        <v>0</v>
      </c>
      <c r="AD95" s="63">
        <f>IFERROR(invest_GIC!$C29/invest_GIC!$D29/12,0)</f>
        <v>0</v>
      </c>
      <c r="AE95" s="63">
        <f>IFERROR(invest_GIC!$C29/invest_GIC!$D29/12,0)</f>
        <v>0</v>
      </c>
      <c r="AF95" s="63">
        <f>IFERROR(invest_GIC!$C29/invest_GIC!$D29/12,0)</f>
        <v>0</v>
      </c>
      <c r="AG95" s="63">
        <f>IFERROR(invest_GIC!$C29/invest_GIC!$D29/12,0)</f>
        <v>0</v>
      </c>
      <c r="AH95" s="63">
        <f>IFERROR(invest_GIC!$C29/invest_GIC!$D29/12,0)</f>
        <v>0</v>
      </c>
      <c r="AI95" s="63">
        <f>IFERROR(invest_GIC!$C29/invest_GIC!$D29/12,0)</f>
        <v>0</v>
      </c>
      <c r="AJ95" s="63">
        <f>IFERROR(invest_GIC!$C29/invest_GIC!$D29/12,0)</f>
        <v>0</v>
      </c>
      <c r="AK95" s="63">
        <f>IFERROR(invest_GIC!$C29/invest_GIC!$D29/12,0)</f>
        <v>0</v>
      </c>
      <c r="AL95" s="63">
        <f>IFERROR(invest_GIC!$C29/invest_GIC!$D29/12,0)</f>
        <v>0</v>
      </c>
      <c r="AM95" s="63">
        <f>IFERROR(invest_GIC!$C29/invest_GIC!$D29/12,0)</f>
        <v>0</v>
      </c>
      <c r="AN95" s="63">
        <f>IFERROR(invest_GIC!$C29/invest_GIC!$D29/12,0)</f>
        <v>0</v>
      </c>
      <c r="AO95" s="104">
        <f t="shared" si="89"/>
        <v>0</v>
      </c>
      <c r="AP95" s="63">
        <f>IFERROR(invest_GIC!$C29/invest_GIC!$D29/12,0)</f>
        <v>0</v>
      </c>
      <c r="AQ95" s="63">
        <f>IFERROR(invest_GIC!$C29/invest_GIC!$D29/12,0)</f>
        <v>0</v>
      </c>
      <c r="AR95" s="63">
        <f>IFERROR(invest_GIC!$C29/invest_GIC!$D29/12,0)</f>
        <v>0</v>
      </c>
      <c r="AS95" s="63">
        <f>IFERROR(invest_GIC!$C29/invest_GIC!$D29/12,0)</f>
        <v>0</v>
      </c>
      <c r="AT95" s="63">
        <f>IFERROR(invest_GIC!$C29/invest_GIC!$D29/12,0)</f>
        <v>0</v>
      </c>
      <c r="AU95" s="63">
        <f>IFERROR(invest_GIC!$C29/invest_GIC!$D29/12,0)</f>
        <v>0</v>
      </c>
      <c r="AV95" s="63">
        <f>IFERROR(invest_GIC!$C29/invest_GIC!$D29/12,0)</f>
        <v>0</v>
      </c>
      <c r="AW95" s="63">
        <f>IFERROR(invest_GIC!$C29/invest_GIC!$D29/12,0)</f>
        <v>0</v>
      </c>
      <c r="AX95" s="63">
        <f>IFERROR(invest_GIC!$C29/invest_GIC!$D29/12,0)</f>
        <v>0</v>
      </c>
      <c r="AY95" s="63">
        <f>IFERROR(invest_GIC!$C29/invest_GIC!$D29/12,0)</f>
        <v>0</v>
      </c>
      <c r="AZ95" s="63">
        <f>IFERROR(invest_GIC!$C29/invest_GIC!$D29/12,0)</f>
        <v>0</v>
      </c>
      <c r="BA95" s="63">
        <f>IFERROR(invest_GIC!$C29/invest_GIC!$D29/12,0)</f>
        <v>0</v>
      </c>
      <c r="BB95" s="104">
        <f t="shared" si="90"/>
        <v>0</v>
      </c>
      <c r="BC95" s="63">
        <f>IFERROR(invest_GIC!$C29/invest_GIC!$D29/12,0)</f>
        <v>0</v>
      </c>
      <c r="BD95" s="63">
        <f>IFERROR(invest_GIC!$C29/invest_GIC!$D29/12,0)</f>
        <v>0</v>
      </c>
      <c r="BE95" s="63">
        <f>IFERROR(invest_GIC!$C29/invest_GIC!$D29/12,0)</f>
        <v>0</v>
      </c>
      <c r="BF95" s="63">
        <f>IFERROR(invest_GIC!$C29/invest_GIC!$D29/12,0)</f>
        <v>0</v>
      </c>
      <c r="BG95" s="63">
        <f>IFERROR(invest_GIC!$C29/invest_GIC!$D29/12,0)</f>
        <v>0</v>
      </c>
      <c r="BH95" s="63">
        <f>IFERROR(invest_GIC!$C29/invest_GIC!$D29/12,0)</f>
        <v>0</v>
      </c>
      <c r="BI95" s="63">
        <f>IFERROR(invest_GIC!$C29/invest_GIC!$D29/12,0)</f>
        <v>0</v>
      </c>
      <c r="BJ95" s="63">
        <f>IFERROR(invest_GIC!$C29/invest_GIC!$D29/12,0)</f>
        <v>0</v>
      </c>
      <c r="BK95" s="63">
        <f>IFERROR(invest_GIC!$C29/invest_GIC!$D29/12,0)</f>
        <v>0</v>
      </c>
      <c r="BL95" s="63">
        <f>IFERROR(invest_GIC!$C29/invest_GIC!$D29/12,0)</f>
        <v>0</v>
      </c>
      <c r="BM95" s="63">
        <f>IFERROR(invest_GIC!$C29/invest_GIC!$D29/12,0)</f>
        <v>0</v>
      </c>
      <c r="BN95" s="63">
        <f>IFERROR(invest_GIC!$C29/invest_GIC!$D29/12,0)</f>
        <v>0</v>
      </c>
      <c r="BO95" s="104">
        <f t="shared" si="91"/>
        <v>0</v>
      </c>
    </row>
    <row r="96" spans="2:67" x14ac:dyDescent="0.25">
      <c r="B96" s="106">
        <f>invest_GIC!B30</f>
        <v>0</v>
      </c>
      <c r="C96" s="63">
        <f>IFERROR(invest_GIC!$C30/invest_GIC!$D30/12,0)</f>
        <v>0</v>
      </c>
      <c r="D96" s="63">
        <f>IFERROR(invest_GIC!$C30/invest_GIC!$D30/12,0)</f>
        <v>0</v>
      </c>
      <c r="E96" s="63">
        <f>IFERROR(invest_GIC!$C30/invest_GIC!$D30/12,0)</f>
        <v>0</v>
      </c>
      <c r="F96" s="63">
        <f>IFERROR(invest_GIC!$C30/invest_GIC!$D30/12,0)</f>
        <v>0</v>
      </c>
      <c r="G96" s="63">
        <f>IFERROR(invest_GIC!$C30/invest_GIC!$D30/12,0)</f>
        <v>0</v>
      </c>
      <c r="H96" s="63">
        <f>IFERROR(invest_GIC!$C30/invest_GIC!$D30/12,0)</f>
        <v>0</v>
      </c>
      <c r="I96" s="63">
        <f>IFERROR(invest_GIC!$C30/invest_GIC!$D30/12,0)</f>
        <v>0</v>
      </c>
      <c r="J96" s="63">
        <f>IFERROR(invest_GIC!$C30/invest_GIC!$D30/12,0)</f>
        <v>0</v>
      </c>
      <c r="K96" s="63">
        <f>IFERROR(invest_GIC!$C30/invest_GIC!$D30/12,0)</f>
        <v>0</v>
      </c>
      <c r="L96" s="63">
        <f>IFERROR(invest_GIC!$C30/invest_GIC!$D30/12,0)</f>
        <v>0</v>
      </c>
      <c r="M96" s="63">
        <f>IFERROR(invest_GIC!$C30/invest_GIC!$D30/12,0)</f>
        <v>0</v>
      </c>
      <c r="N96" s="63">
        <f>IFERROR(invest_GIC!$C30/invest_GIC!$D30/12,0)</f>
        <v>0</v>
      </c>
      <c r="O96" s="104">
        <f t="shared" si="87"/>
        <v>0</v>
      </c>
      <c r="P96" s="63">
        <f>IFERROR(invest_GIC!$C30/invest_GIC!$D30/12,0)</f>
        <v>0</v>
      </c>
      <c r="Q96" s="63">
        <f>IFERROR(invest_GIC!$C30/invest_GIC!$D30/12,0)</f>
        <v>0</v>
      </c>
      <c r="R96" s="63">
        <f>IFERROR(invest_GIC!$C30/invest_GIC!$D30/12,0)</f>
        <v>0</v>
      </c>
      <c r="S96" s="63">
        <f>IFERROR(invest_GIC!$C30/invest_GIC!$D30/12,0)</f>
        <v>0</v>
      </c>
      <c r="T96" s="63">
        <f>IFERROR(invest_GIC!$C30/invest_GIC!$D30/12,0)</f>
        <v>0</v>
      </c>
      <c r="U96" s="63">
        <f>IFERROR(invest_GIC!$C30/invest_GIC!$D30/12,0)</f>
        <v>0</v>
      </c>
      <c r="V96" s="63">
        <f>IFERROR(invest_GIC!$C30/invest_GIC!$D30/12,0)</f>
        <v>0</v>
      </c>
      <c r="W96" s="63">
        <f>IFERROR(invest_GIC!$C30/invest_GIC!$D30/12,0)</f>
        <v>0</v>
      </c>
      <c r="X96" s="63">
        <f>IFERROR(invest_GIC!$C30/invest_GIC!$D30/12,0)</f>
        <v>0</v>
      </c>
      <c r="Y96" s="63">
        <f>IFERROR(invest_GIC!$C30/invest_GIC!$D30/12,0)</f>
        <v>0</v>
      </c>
      <c r="Z96" s="63">
        <f>IFERROR(invest_GIC!$C30/invest_GIC!$D30/12,0)</f>
        <v>0</v>
      </c>
      <c r="AA96" s="63">
        <f>IFERROR(invest_GIC!$C30/invest_GIC!$D30/12,0)</f>
        <v>0</v>
      </c>
      <c r="AB96" s="104">
        <f t="shared" si="88"/>
        <v>0</v>
      </c>
      <c r="AC96" s="63">
        <f>IFERROR(invest_GIC!$C30/invest_GIC!$D30/12,0)</f>
        <v>0</v>
      </c>
      <c r="AD96" s="63">
        <f>IFERROR(invest_GIC!$C30/invest_GIC!$D30/12,0)</f>
        <v>0</v>
      </c>
      <c r="AE96" s="63">
        <f>IFERROR(invest_GIC!$C30/invest_GIC!$D30/12,0)</f>
        <v>0</v>
      </c>
      <c r="AF96" s="63">
        <f>IFERROR(invest_GIC!$C30/invest_GIC!$D30/12,0)</f>
        <v>0</v>
      </c>
      <c r="AG96" s="63">
        <f>IFERROR(invest_GIC!$C30/invest_GIC!$D30/12,0)</f>
        <v>0</v>
      </c>
      <c r="AH96" s="63">
        <f>IFERROR(invest_GIC!$C30/invest_GIC!$D30/12,0)</f>
        <v>0</v>
      </c>
      <c r="AI96" s="63">
        <f>IFERROR(invest_GIC!$C30/invest_GIC!$D30/12,0)</f>
        <v>0</v>
      </c>
      <c r="AJ96" s="63">
        <f>IFERROR(invest_GIC!$C30/invest_GIC!$D30/12,0)</f>
        <v>0</v>
      </c>
      <c r="AK96" s="63">
        <f>IFERROR(invest_GIC!$C30/invest_GIC!$D30/12,0)</f>
        <v>0</v>
      </c>
      <c r="AL96" s="63">
        <f>IFERROR(invest_GIC!$C30/invest_GIC!$D30/12,0)</f>
        <v>0</v>
      </c>
      <c r="AM96" s="63">
        <f>IFERROR(invest_GIC!$C30/invest_GIC!$D30/12,0)</f>
        <v>0</v>
      </c>
      <c r="AN96" s="63">
        <f>IFERROR(invest_GIC!$C30/invest_GIC!$D30/12,0)</f>
        <v>0</v>
      </c>
      <c r="AO96" s="104">
        <f t="shared" si="89"/>
        <v>0</v>
      </c>
      <c r="AP96" s="63">
        <f>IFERROR(invest_GIC!$C30/invest_GIC!$D30/12,0)</f>
        <v>0</v>
      </c>
      <c r="AQ96" s="63">
        <f>IFERROR(invest_GIC!$C30/invest_GIC!$D30/12,0)</f>
        <v>0</v>
      </c>
      <c r="AR96" s="63">
        <f>IFERROR(invest_GIC!$C30/invest_GIC!$D30/12,0)</f>
        <v>0</v>
      </c>
      <c r="AS96" s="63">
        <f>IFERROR(invest_GIC!$C30/invest_GIC!$D30/12,0)</f>
        <v>0</v>
      </c>
      <c r="AT96" s="63">
        <f>IFERROR(invest_GIC!$C30/invest_GIC!$D30/12,0)</f>
        <v>0</v>
      </c>
      <c r="AU96" s="63">
        <f>IFERROR(invest_GIC!$C30/invest_GIC!$D30/12,0)</f>
        <v>0</v>
      </c>
      <c r="AV96" s="63">
        <f>IFERROR(invest_GIC!$C30/invest_GIC!$D30/12,0)</f>
        <v>0</v>
      </c>
      <c r="AW96" s="63">
        <f>IFERROR(invest_GIC!$C30/invest_GIC!$D30/12,0)</f>
        <v>0</v>
      </c>
      <c r="AX96" s="63">
        <f>IFERROR(invest_GIC!$C30/invest_GIC!$D30/12,0)</f>
        <v>0</v>
      </c>
      <c r="AY96" s="63">
        <f>IFERROR(invest_GIC!$C30/invest_GIC!$D30/12,0)</f>
        <v>0</v>
      </c>
      <c r="AZ96" s="63">
        <f>IFERROR(invest_GIC!$C30/invest_GIC!$D30/12,0)</f>
        <v>0</v>
      </c>
      <c r="BA96" s="63">
        <f>IFERROR(invest_GIC!$C30/invest_GIC!$D30/12,0)</f>
        <v>0</v>
      </c>
      <c r="BB96" s="104">
        <f t="shared" si="90"/>
        <v>0</v>
      </c>
      <c r="BC96" s="63">
        <f>IFERROR(invest_GIC!$C30/invest_GIC!$D30/12,0)</f>
        <v>0</v>
      </c>
      <c r="BD96" s="63">
        <f>IFERROR(invest_GIC!$C30/invest_GIC!$D30/12,0)</f>
        <v>0</v>
      </c>
      <c r="BE96" s="63">
        <f>IFERROR(invest_GIC!$C30/invest_GIC!$D30/12,0)</f>
        <v>0</v>
      </c>
      <c r="BF96" s="63">
        <f>IFERROR(invest_GIC!$C30/invest_GIC!$D30/12,0)</f>
        <v>0</v>
      </c>
      <c r="BG96" s="63">
        <f>IFERROR(invest_GIC!$C30/invest_GIC!$D30/12,0)</f>
        <v>0</v>
      </c>
      <c r="BH96" s="63">
        <f>IFERROR(invest_GIC!$C30/invest_GIC!$D30/12,0)</f>
        <v>0</v>
      </c>
      <c r="BI96" s="63">
        <f>IFERROR(invest_GIC!$C30/invest_GIC!$D30/12,0)</f>
        <v>0</v>
      </c>
      <c r="BJ96" s="63">
        <f>IFERROR(invest_GIC!$C30/invest_GIC!$D30/12,0)</f>
        <v>0</v>
      </c>
      <c r="BK96" s="63">
        <f>IFERROR(invest_GIC!$C30/invest_GIC!$D30/12,0)</f>
        <v>0</v>
      </c>
      <c r="BL96" s="63">
        <f>IFERROR(invest_GIC!$C30/invest_GIC!$D30/12,0)</f>
        <v>0</v>
      </c>
      <c r="BM96" s="63">
        <f>IFERROR(invest_GIC!$C30/invest_GIC!$D30/12,0)</f>
        <v>0</v>
      </c>
      <c r="BN96" s="63">
        <f>IFERROR(invest_GIC!$C30/invest_GIC!$D30/12,0)</f>
        <v>0</v>
      </c>
      <c r="BO96" s="104">
        <f t="shared" si="91"/>
        <v>0</v>
      </c>
    </row>
    <row r="97" spans="2:67" x14ac:dyDescent="0.25">
      <c r="B97" s="106">
        <f>invest_GIC!B31</f>
        <v>0</v>
      </c>
      <c r="C97" s="63">
        <f>IFERROR(invest_GIC!$C31/invest_GIC!$D31/12,0)</f>
        <v>0</v>
      </c>
      <c r="D97" s="63">
        <f>IFERROR(invest_GIC!$C31/invest_GIC!$D31/12,0)</f>
        <v>0</v>
      </c>
      <c r="E97" s="63">
        <f>IFERROR(invest_GIC!$C31/invest_GIC!$D31/12,0)</f>
        <v>0</v>
      </c>
      <c r="F97" s="63">
        <f>IFERROR(invest_GIC!$C31/invest_GIC!$D31/12,0)</f>
        <v>0</v>
      </c>
      <c r="G97" s="63">
        <f>IFERROR(invest_GIC!$C31/invest_GIC!$D31/12,0)</f>
        <v>0</v>
      </c>
      <c r="H97" s="63">
        <f>IFERROR(invest_GIC!$C31/invest_GIC!$D31/12,0)</f>
        <v>0</v>
      </c>
      <c r="I97" s="63">
        <f>IFERROR(invest_GIC!$C31/invest_GIC!$D31/12,0)</f>
        <v>0</v>
      </c>
      <c r="J97" s="63">
        <f>IFERROR(invest_GIC!$C31/invest_GIC!$D31/12,0)</f>
        <v>0</v>
      </c>
      <c r="K97" s="63">
        <f>IFERROR(invest_GIC!$C31/invest_GIC!$D31/12,0)</f>
        <v>0</v>
      </c>
      <c r="L97" s="63">
        <f>IFERROR(invest_GIC!$C31/invest_GIC!$D31/12,0)</f>
        <v>0</v>
      </c>
      <c r="M97" s="63">
        <f>IFERROR(invest_GIC!$C31/invest_GIC!$D31/12,0)</f>
        <v>0</v>
      </c>
      <c r="N97" s="63">
        <f>IFERROR(invest_GIC!$C31/invest_GIC!$D31/12,0)</f>
        <v>0</v>
      </c>
      <c r="O97" s="104">
        <f t="shared" si="87"/>
        <v>0</v>
      </c>
      <c r="P97" s="63">
        <f>IFERROR(invest_GIC!$C31/invest_GIC!$D31/12,0)</f>
        <v>0</v>
      </c>
      <c r="Q97" s="63">
        <f>IFERROR(invest_GIC!$C31/invest_GIC!$D31/12,0)</f>
        <v>0</v>
      </c>
      <c r="R97" s="63">
        <f>IFERROR(invest_GIC!$C31/invest_GIC!$D31/12,0)</f>
        <v>0</v>
      </c>
      <c r="S97" s="63">
        <f>IFERROR(invest_GIC!$C31/invest_GIC!$D31/12,0)</f>
        <v>0</v>
      </c>
      <c r="T97" s="63">
        <f>IFERROR(invest_GIC!$C31/invest_GIC!$D31/12,0)</f>
        <v>0</v>
      </c>
      <c r="U97" s="63">
        <f>IFERROR(invest_GIC!$C31/invest_GIC!$D31/12,0)</f>
        <v>0</v>
      </c>
      <c r="V97" s="63">
        <f>IFERROR(invest_GIC!$C31/invest_GIC!$D31/12,0)</f>
        <v>0</v>
      </c>
      <c r="W97" s="63">
        <f>IFERROR(invest_GIC!$C31/invest_GIC!$D31/12,0)</f>
        <v>0</v>
      </c>
      <c r="X97" s="63">
        <f>IFERROR(invest_GIC!$C31/invest_GIC!$D31/12,0)</f>
        <v>0</v>
      </c>
      <c r="Y97" s="63">
        <f>IFERROR(invest_GIC!$C31/invest_GIC!$D31/12,0)</f>
        <v>0</v>
      </c>
      <c r="Z97" s="63">
        <f>IFERROR(invest_GIC!$C31/invest_GIC!$D31/12,0)</f>
        <v>0</v>
      </c>
      <c r="AA97" s="63">
        <f>IFERROR(invest_GIC!$C31/invest_GIC!$D31/12,0)</f>
        <v>0</v>
      </c>
      <c r="AB97" s="104">
        <f t="shared" si="88"/>
        <v>0</v>
      </c>
      <c r="AC97" s="63">
        <f>IFERROR(invest_GIC!$C31/invest_GIC!$D31/12,0)</f>
        <v>0</v>
      </c>
      <c r="AD97" s="63">
        <f>IFERROR(invest_GIC!$C31/invest_GIC!$D31/12,0)</f>
        <v>0</v>
      </c>
      <c r="AE97" s="63">
        <f>IFERROR(invest_GIC!$C31/invest_GIC!$D31/12,0)</f>
        <v>0</v>
      </c>
      <c r="AF97" s="63">
        <f>IFERROR(invest_GIC!$C31/invest_GIC!$D31/12,0)</f>
        <v>0</v>
      </c>
      <c r="AG97" s="63">
        <f>IFERROR(invest_GIC!$C31/invest_GIC!$D31/12,0)</f>
        <v>0</v>
      </c>
      <c r="AH97" s="63">
        <f>IFERROR(invest_GIC!$C31/invest_GIC!$D31/12,0)</f>
        <v>0</v>
      </c>
      <c r="AI97" s="63">
        <f>IFERROR(invest_GIC!$C31/invest_GIC!$D31/12,0)</f>
        <v>0</v>
      </c>
      <c r="AJ97" s="63">
        <f>IFERROR(invest_GIC!$C31/invest_GIC!$D31/12,0)</f>
        <v>0</v>
      </c>
      <c r="AK97" s="63">
        <f>IFERROR(invest_GIC!$C31/invest_GIC!$D31/12,0)</f>
        <v>0</v>
      </c>
      <c r="AL97" s="63">
        <f>IFERROR(invest_GIC!$C31/invest_GIC!$D31/12,0)</f>
        <v>0</v>
      </c>
      <c r="AM97" s="63">
        <f>IFERROR(invest_GIC!$C31/invest_GIC!$D31/12,0)</f>
        <v>0</v>
      </c>
      <c r="AN97" s="63">
        <f>IFERROR(invest_GIC!$C31/invest_GIC!$D31/12,0)</f>
        <v>0</v>
      </c>
      <c r="AO97" s="104">
        <f t="shared" si="89"/>
        <v>0</v>
      </c>
      <c r="AP97" s="63">
        <f>IFERROR(invest_GIC!$C31/invest_GIC!$D31/12,0)</f>
        <v>0</v>
      </c>
      <c r="AQ97" s="63">
        <f>IFERROR(invest_GIC!$C31/invest_GIC!$D31/12,0)</f>
        <v>0</v>
      </c>
      <c r="AR97" s="63">
        <f>IFERROR(invest_GIC!$C31/invest_GIC!$D31/12,0)</f>
        <v>0</v>
      </c>
      <c r="AS97" s="63">
        <f>IFERROR(invest_GIC!$C31/invest_GIC!$D31/12,0)</f>
        <v>0</v>
      </c>
      <c r="AT97" s="63">
        <f>IFERROR(invest_GIC!$C31/invest_GIC!$D31/12,0)</f>
        <v>0</v>
      </c>
      <c r="AU97" s="63">
        <f>IFERROR(invest_GIC!$C31/invest_GIC!$D31/12,0)</f>
        <v>0</v>
      </c>
      <c r="AV97" s="63">
        <f>IFERROR(invest_GIC!$C31/invest_GIC!$D31/12,0)</f>
        <v>0</v>
      </c>
      <c r="AW97" s="63">
        <f>IFERROR(invest_GIC!$C31/invest_GIC!$D31/12,0)</f>
        <v>0</v>
      </c>
      <c r="AX97" s="63">
        <f>IFERROR(invest_GIC!$C31/invest_GIC!$D31/12,0)</f>
        <v>0</v>
      </c>
      <c r="AY97" s="63">
        <f>IFERROR(invest_GIC!$C31/invest_GIC!$D31/12,0)</f>
        <v>0</v>
      </c>
      <c r="AZ97" s="63">
        <f>IFERROR(invest_GIC!$C31/invest_GIC!$D31/12,0)</f>
        <v>0</v>
      </c>
      <c r="BA97" s="63">
        <f>IFERROR(invest_GIC!$C31/invest_GIC!$D31/12,0)</f>
        <v>0</v>
      </c>
      <c r="BB97" s="104">
        <f t="shared" si="90"/>
        <v>0</v>
      </c>
      <c r="BC97" s="63">
        <f>IFERROR(invest_GIC!$C31/invest_GIC!$D31/12,0)</f>
        <v>0</v>
      </c>
      <c r="BD97" s="63">
        <f>IFERROR(invest_GIC!$C31/invest_GIC!$D31/12,0)</f>
        <v>0</v>
      </c>
      <c r="BE97" s="63">
        <f>IFERROR(invest_GIC!$C31/invest_GIC!$D31/12,0)</f>
        <v>0</v>
      </c>
      <c r="BF97" s="63">
        <f>IFERROR(invest_GIC!$C31/invest_GIC!$D31/12,0)</f>
        <v>0</v>
      </c>
      <c r="BG97" s="63">
        <f>IFERROR(invest_GIC!$C31/invest_GIC!$D31/12,0)</f>
        <v>0</v>
      </c>
      <c r="BH97" s="63">
        <f>IFERROR(invest_GIC!$C31/invest_GIC!$D31/12,0)</f>
        <v>0</v>
      </c>
      <c r="BI97" s="63">
        <f>IFERROR(invest_GIC!$C31/invest_GIC!$D31/12,0)</f>
        <v>0</v>
      </c>
      <c r="BJ97" s="63">
        <f>IFERROR(invest_GIC!$C31/invest_GIC!$D31/12,0)</f>
        <v>0</v>
      </c>
      <c r="BK97" s="63">
        <f>IFERROR(invest_GIC!$C31/invest_GIC!$D31/12,0)</f>
        <v>0</v>
      </c>
      <c r="BL97" s="63">
        <f>IFERROR(invest_GIC!$C31/invest_GIC!$D31/12,0)</f>
        <v>0</v>
      </c>
      <c r="BM97" s="63">
        <f>IFERROR(invest_GIC!$C31/invest_GIC!$D31/12,0)</f>
        <v>0</v>
      </c>
      <c r="BN97" s="63">
        <f>IFERROR(invest_GIC!$C31/invest_GIC!$D31/12,0)</f>
        <v>0</v>
      </c>
      <c r="BO97" s="104">
        <f t="shared" si="91"/>
        <v>0</v>
      </c>
    </row>
    <row r="98" spans="2:67" x14ac:dyDescent="0.25">
      <c r="B98" s="106">
        <f>invest_GIC!B32</f>
        <v>0</v>
      </c>
      <c r="C98" s="63">
        <f>IFERROR(invest_GIC!$C32/invest_GIC!$D32/12,0)</f>
        <v>0</v>
      </c>
      <c r="D98" s="63">
        <f>IFERROR(invest_GIC!$C32/invest_GIC!$D32/12,0)</f>
        <v>0</v>
      </c>
      <c r="E98" s="63">
        <f>IFERROR(invest_GIC!$C32/invest_GIC!$D32/12,0)</f>
        <v>0</v>
      </c>
      <c r="F98" s="63">
        <f>IFERROR(invest_GIC!$C32/invest_GIC!$D32/12,0)</f>
        <v>0</v>
      </c>
      <c r="G98" s="63">
        <f>IFERROR(invest_GIC!$C32/invest_GIC!$D32/12,0)</f>
        <v>0</v>
      </c>
      <c r="H98" s="63">
        <f>IFERROR(invest_GIC!$C32/invest_GIC!$D32/12,0)</f>
        <v>0</v>
      </c>
      <c r="I98" s="63">
        <f>IFERROR(invest_GIC!$C32/invest_GIC!$D32/12,0)</f>
        <v>0</v>
      </c>
      <c r="J98" s="63">
        <f>IFERROR(invest_GIC!$C32/invest_GIC!$D32/12,0)</f>
        <v>0</v>
      </c>
      <c r="K98" s="63">
        <f>IFERROR(invest_GIC!$C32/invest_GIC!$D32/12,0)</f>
        <v>0</v>
      </c>
      <c r="L98" s="63">
        <f>IFERROR(invest_GIC!$C32/invest_GIC!$D32/12,0)</f>
        <v>0</v>
      </c>
      <c r="M98" s="63">
        <f>IFERROR(invest_GIC!$C32/invest_GIC!$D32/12,0)</f>
        <v>0</v>
      </c>
      <c r="N98" s="63">
        <f>IFERROR(invest_GIC!$C32/invest_GIC!$D32/12,0)</f>
        <v>0</v>
      </c>
      <c r="O98" s="104">
        <f t="shared" si="87"/>
        <v>0</v>
      </c>
      <c r="P98" s="63">
        <f>IFERROR(invest_GIC!$C32/invest_GIC!$D32/12,0)</f>
        <v>0</v>
      </c>
      <c r="Q98" s="63">
        <f>IFERROR(invest_GIC!$C32/invest_GIC!$D32/12,0)</f>
        <v>0</v>
      </c>
      <c r="R98" s="63">
        <f>IFERROR(invest_GIC!$C32/invest_GIC!$D32/12,0)</f>
        <v>0</v>
      </c>
      <c r="S98" s="63">
        <f>IFERROR(invest_GIC!$C32/invest_GIC!$D32/12,0)</f>
        <v>0</v>
      </c>
      <c r="T98" s="63">
        <f>IFERROR(invest_GIC!$C32/invest_GIC!$D32/12,0)</f>
        <v>0</v>
      </c>
      <c r="U98" s="63">
        <f>IFERROR(invest_GIC!$C32/invest_GIC!$D32/12,0)</f>
        <v>0</v>
      </c>
      <c r="V98" s="63">
        <f>IFERROR(invest_GIC!$C32/invest_GIC!$D32/12,0)</f>
        <v>0</v>
      </c>
      <c r="W98" s="63">
        <f>IFERROR(invest_GIC!$C32/invest_GIC!$D32/12,0)</f>
        <v>0</v>
      </c>
      <c r="X98" s="63">
        <f>IFERROR(invest_GIC!$C32/invest_GIC!$D32/12,0)</f>
        <v>0</v>
      </c>
      <c r="Y98" s="63">
        <f>IFERROR(invest_GIC!$C32/invest_GIC!$D32/12,0)</f>
        <v>0</v>
      </c>
      <c r="Z98" s="63">
        <f>IFERROR(invest_GIC!$C32/invest_GIC!$D32/12,0)</f>
        <v>0</v>
      </c>
      <c r="AA98" s="63">
        <f>IFERROR(invest_GIC!$C32/invest_GIC!$D32/12,0)</f>
        <v>0</v>
      </c>
      <c r="AB98" s="104">
        <f t="shared" si="88"/>
        <v>0</v>
      </c>
      <c r="AC98" s="63">
        <f>IFERROR(invest_GIC!$C32/invest_GIC!$D32/12,0)</f>
        <v>0</v>
      </c>
      <c r="AD98" s="63">
        <f>IFERROR(invest_GIC!$C32/invest_GIC!$D32/12,0)</f>
        <v>0</v>
      </c>
      <c r="AE98" s="63">
        <f>IFERROR(invest_GIC!$C32/invest_GIC!$D32/12,0)</f>
        <v>0</v>
      </c>
      <c r="AF98" s="63">
        <f>IFERROR(invest_GIC!$C32/invest_GIC!$D32/12,0)</f>
        <v>0</v>
      </c>
      <c r="AG98" s="63">
        <f>IFERROR(invest_GIC!$C32/invest_GIC!$D32/12,0)</f>
        <v>0</v>
      </c>
      <c r="AH98" s="63">
        <f>IFERROR(invest_GIC!$C32/invest_GIC!$D32/12,0)</f>
        <v>0</v>
      </c>
      <c r="AI98" s="63">
        <f>IFERROR(invest_GIC!$C32/invest_GIC!$D32/12,0)</f>
        <v>0</v>
      </c>
      <c r="AJ98" s="63">
        <f>IFERROR(invest_GIC!$C32/invest_GIC!$D32/12,0)</f>
        <v>0</v>
      </c>
      <c r="AK98" s="63">
        <f>IFERROR(invest_GIC!$C32/invest_GIC!$D32/12,0)</f>
        <v>0</v>
      </c>
      <c r="AL98" s="63">
        <f>IFERROR(invest_GIC!$C32/invest_GIC!$D32/12,0)</f>
        <v>0</v>
      </c>
      <c r="AM98" s="63">
        <f>IFERROR(invest_GIC!$C32/invest_GIC!$D32/12,0)</f>
        <v>0</v>
      </c>
      <c r="AN98" s="63">
        <f>IFERROR(invest_GIC!$C32/invest_GIC!$D32/12,0)</f>
        <v>0</v>
      </c>
      <c r="AO98" s="104">
        <f t="shared" si="89"/>
        <v>0</v>
      </c>
      <c r="AP98" s="63">
        <f>IFERROR(invest_GIC!$C32/invest_GIC!$D32/12,0)</f>
        <v>0</v>
      </c>
      <c r="AQ98" s="63">
        <f>IFERROR(invest_GIC!$C32/invest_GIC!$D32/12,0)</f>
        <v>0</v>
      </c>
      <c r="AR98" s="63">
        <f>IFERROR(invest_GIC!$C32/invest_GIC!$D32/12,0)</f>
        <v>0</v>
      </c>
      <c r="AS98" s="63">
        <f>IFERROR(invest_GIC!$C32/invest_GIC!$D32/12,0)</f>
        <v>0</v>
      </c>
      <c r="AT98" s="63">
        <f>IFERROR(invest_GIC!$C32/invest_GIC!$D32/12,0)</f>
        <v>0</v>
      </c>
      <c r="AU98" s="63">
        <f>IFERROR(invest_GIC!$C32/invest_GIC!$D32/12,0)</f>
        <v>0</v>
      </c>
      <c r="AV98" s="63">
        <f>IFERROR(invest_GIC!$C32/invest_GIC!$D32/12,0)</f>
        <v>0</v>
      </c>
      <c r="AW98" s="63">
        <f>IFERROR(invest_GIC!$C32/invest_GIC!$D32/12,0)</f>
        <v>0</v>
      </c>
      <c r="AX98" s="63">
        <f>IFERROR(invest_GIC!$C32/invest_GIC!$D32/12,0)</f>
        <v>0</v>
      </c>
      <c r="AY98" s="63">
        <f>IFERROR(invest_GIC!$C32/invest_GIC!$D32/12,0)</f>
        <v>0</v>
      </c>
      <c r="AZ98" s="63">
        <f>IFERROR(invest_GIC!$C32/invest_GIC!$D32/12,0)</f>
        <v>0</v>
      </c>
      <c r="BA98" s="63">
        <f>IFERROR(invest_GIC!$C32/invest_GIC!$D32/12,0)</f>
        <v>0</v>
      </c>
      <c r="BB98" s="104">
        <f t="shared" si="90"/>
        <v>0</v>
      </c>
      <c r="BC98" s="63">
        <f>IFERROR(invest_GIC!$C32/invest_GIC!$D32/12,0)</f>
        <v>0</v>
      </c>
      <c r="BD98" s="63">
        <f>IFERROR(invest_GIC!$C32/invest_GIC!$D32/12,0)</f>
        <v>0</v>
      </c>
      <c r="BE98" s="63">
        <f>IFERROR(invest_GIC!$C32/invest_GIC!$D32/12,0)</f>
        <v>0</v>
      </c>
      <c r="BF98" s="63">
        <f>IFERROR(invest_GIC!$C32/invest_GIC!$D32/12,0)</f>
        <v>0</v>
      </c>
      <c r="BG98" s="63">
        <f>IFERROR(invest_GIC!$C32/invest_GIC!$D32/12,0)</f>
        <v>0</v>
      </c>
      <c r="BH98" s="63">
        <f>IFERROR(invest_GIC!$C32/invest_GIC!$D32/12,0)</f>
        <v>0</v>
      </c>
      <c r="BI98" s="63">
        <f>IFERROR(invest_GIC!$C32/invest_GIC!$D32/12,0)</f>
        <v>0</v>
      </c>
      <c r="BJ98" s="63">
        <f>IFERROR(invest_GIC!$C32/invest_GIC!$D32/12,0)</f>
        <v>0</v>
      </c>
      <c r="BK98" s="63">
        <f>IFERROR(invest_GIC!$C32/invest_GIC!$D32/12,0)</f>
        <v>0</v>
      </c>
      <c r="BL98" s="63">
        <f>IFERROR(invest_GIC!$C32/invest_GIC!$D32/12,0)</f>
        <v>0</v>
      </c>
      <c r="BM98" s="63">
        <f>IFERROR(invest_GIC!$C32/invest_GIC!$D32/12,0)</f>
        <v>0</v>
      </c>
      <c r="BN98" s="63">
        <f>IFERROR(invest_GIC!$C32/invest_GIC!$D32/12,0)</f>
        <v>0</v>
      </c>
      <c r="BO98" s="104">
        <f t="shared" si="91"/>
        <v>0</v>
      </c>
    </row>
    <row r="99" spans="2:67" x14ac:dyDescent="0.25">
      <c r="B99" s="106">
        <f>invest_GIC!B33</f>
        <v>0</v>
      </c>
      <c r="C99" s="63">
        <f>IFERROR(invest_GIC!$C33/invest_GIC!$D33/12,0)</f>
        <v>0</v>
      </c>
      <c r="D99" s="63">
        <f>IFERROR(invest_GIC!$C33/invest_GIC!$D33/12,0)</f>
        <v>0</v>
      </c>
      <c r="E99" s="63">
        <f>IFERROR(invest_GIC!$C33/invest_GIC!$D33/12,0)</f>
        <v>0</v>
      </c>
      <c r="F99" s="63">
        <f>IFERROR(invest_GIC!$C33/invest_GIC!$D33/12,0)</f>
        <v>0</v>
      </c>
      <c r="G99" s="63">
        <f>IFERROR(invest_GIC!$C33/invest_GIC!$D33/12,0)</f>
        <v>0</v>
      </c>
      <c r="H99" s="63">
        <f>IFERROR(invest_GIC!$C33/invest_GIC!$D33/12,0)</f>
        <v>0</v>
      </c>
      <c r="I99" s="63">
        <f>IFERROR(invest_GIC!$C33/invest_GIC!$D33/12,0)</f>
        <v>0</v>
      </c>
      <c r="J99" s="63">
        <f>IFERROR(invest_GIC!$C33/invest_GIC!$D33/12,0)</f>
        <v>0</v>
      </c>
      <c r="K99" s="63">
        <f>IFERROR(invest_GIC!$C33/invest_GIC!$D33/12,0)</f>
        <v>0</v>
      </c>
      <c r="L99" s="63">
        <f>IFERROR(invest_GIC!$C33/invest_GIC!$D33/12,0)</f>
        <v>0</v>
      </c>
      <c r="M99" s="63">
        <f>IFERROR(invest_GIC!$C33/invest_GIC!$D33/12,0)</f>
        <v>0</v>
      </c>
      <c r="N99" s="63">
        <f>IFERROR(invest_GIC!$C33/invest_GIC!$D33/12,0)</f>
        <v>0</v>
      </c>
      <c r="O99" s="104">
        <f t="shared" si="87"/>
        <v>0</v>
      </c>
      <c r="P99" s="63">
        <f>IFERROR(invest_GIC!$C33/invest_GIC!$D33/12,0)</f>
        <v>0</v>
      </c>
      <c r="Q99" s="63">
        <f>IFERROR(invest_GIC!$C33/invest_GIC!$D33/12,0)</f>
        <v>0</v>
      </c>
      <c r="R99" s="63">
        <f>IFERROR(invest_GIC!$C33/invest_GIC!$D33/12,0)</f>
        <v>0</v>
      </c>
      <c r="S99" s="63">
        <f>IFERROR(invest_GIC!$C33/invest_GIC!$D33/12,0)</f>
        <v>0</v>
      </c>
      <c r="T99" s="63">
        <f>IFERROR(invest_GIC!$C33/invest_GIC!$D33/12,0)</f>
        <v>0</v>
      </c>
      <c r="U99" s="63">
        <f>IFERROR(invest_GIC!$C33/invest_GIC!$D33/12,0)</f>
        <v>0</v>
      </c>
      <c r="V99" s="63">
        <f>IFERROR(invest_GIC!$C33/invest_GIC!$D33/12,0)</f>
        <v>0</v>
      </c>
      <c r="W99" s="63">
        <f>IFERROR(invest_GIC!$C33/invest_GIC!$D33/12,0)</f>
        <v>0</v>
      </c>
      <c r="X99" s="63">
        <f>IFERROR(invest_GIC!$C33/invest_GIC!$D33/12,0)</f>
        <v>0</v>
      </c>
      <c r="Y99" s="63">
        <f>IFERROR(invest_GIC!$C33/invest_GIC!$D33/12,0)</f>
        <v>0</v>
      </c>
      <c r="Z99" s="63">
        <f>IFERROR(invest_GIC!$C33/invest_GIC!$D33/12,0)</f>
        <v>0</v>
      </c>
      <c r="AA99" s="63">
        <f>IFERROR(invest_GIC!$C33/invest_GIC!$D33/12,0)</f>
        <v>0</v>
      </c>
      <c r="AB99" s="104">
        <f t="shared" si="88"/>
        <v>0</v>
      </c>
      <c r="AC99" s="63">
        <f>IFERROR(invest_GIC!$C33/invest_GIC!$D33/12,0)</f>
        <v>0</v>
      </c>
      <c r="AD99" s="63">
        <f>IFERROR(invest_GIC!$C33/invest_GIC!$D33/12,0)</f>
        <v>0</v>
      </c>
      <c r="AE99" s="63">
        <f>IFERROR(invest_GIC!$C33/invest_GIC!$D33/12,0)</f>
        <v>0</v>
      </c>
      <c r="AF99" s="63">
        <f>IFERROR(invest_GIC!$C33/invest_GIC!$D33/12,0)</f>
        <v>0</v>
      </c>
      <c r="AG99" s="63">
        <f>IFERROR(invest_GIC!$C33/invest_GIC!$D33/12,0)</f>
        <v>0</v>
      </c>
      <c r="AH99" s="63">
        <f>IFERROR(invest_GIC!$C33/invest_GIC!$D33/12,0)</f>
        <v>0</v>
      </c>
      <c r="AI99" s="63">
        <f>IFERROR(invest_GIC!$C33/invest_GIC!$D33/12,0)</f>
        <v>0</v>
      </c>
      <c r="AJ99" s="63">
        <f>IFERROR(invest_GIC!$C33/invest_GIC!$D33/12,0)</f>
        <v>0</v>
      </c>
      <c r="AK99" s="63">
        <f>IFERROR(invest_GIC!$C33/invest_GIC!$D33/12,0)</f>
        <v>0</v>
      </c>
      <c r="AL99" s="63">
        <f>IFERROR(invest_GIC!$C33/invest_GIC!$D33/12,0)</f>
        <v>0</v>
      </c>
      <c r="AM99" s="63">
        <f>IFERROR(invest_GIC!$C33/invest_GIC!$D33/12,0)</f>
        <v>0</v>
      </c>
      <c r="AN99" s="63">
        <f>IFERROR(invest_GIC!$C33/invest_GIC!$D33/12,0)</f>
        <v>0</v>
      </c>
      <c r="AO99" s="104">
        <f t="shared" si="89"/>
        <v>0</v>
      </c>
      <c r="AP99" s="63">
        <f>IFERROR(invest_GIC!$C33/invest_GIC!$D33/12,0)</f>
        <v>0</v>
      </c>
      <c r="AQ99" s="63">
        <f>IFERROR(invest_GIC!$C33/invest_GIC!$D33/12,0)</f>
        <v>0</v>
      </c>
      <c r="AR99" s="63">
        <f>IFERROR(invest_GIC!$C33/invest_GIC!$D33/12,0)</f>
        <v>0</v>
      </c>
      <c r="AS99" s="63">
        <f>IFERROR(invest_GIC!$C33/invest_GIC!$D33/12,0)</f>
        <v>0</v>
      </c>
      <c r="AT99" s="63">
        <f>IFERROR(invest_GIC!$C33/invest_GIC!$D33/12,0)</f>
        <v>0</v>
      </c>
      <c r="AU99" s="63">
        <f>IFERROR(invest_GIC!$C33/invest_GIC!$D33/12,0)</f>
        <v>0</v>
      </c>
      <c r="AV99" s="63">
        <f>IFERROR(invest_GIC!$C33/invest_GIC!$D33/12,0)</f>
        <v>0</v>
      </c>
      <c r="AW99" s="63">
        <f>IFERROR(invest_GIC!$C33/invest_GIC!$D33/12,0)</f>
        <v>0</v>
      </c>
      <c r="AX99" s="63">
        <f>IFERROR(invest_GIC!$C33/invest_GIC!$D33/12,0)</f>
        <v>0</v>
      </c>
      <c r="AY99" s="63">
        <f>IFERROR(invest_GIC!$C33/invest_GIC!$D33/12,0)</f>
        <v>0</v>
      </c>
      <c r="AZ99" s="63">
        <f>IFERROR(invest_GIC!$C33/invest_GIC!$D33/12,0)</f>
        <v>0</v>
      </c>
      <c r="BA99" s="63">
        <f>IFERROR(invest_GIC!$C33/invest_GIC!$D33/12,0)</f>
        <v>0</v>
      </c>
      <c r="BB99" s="104">
        <f t="shared" si="90"/>
        <v>0</v>
      </c>
      <c r="BC99" s="63">
        <f>IFERROR(invest_GIC!$C33/invest_GIC!$D33/12,0)</f>
        <v>0</v>
      </c>
      <c r="BD99" s="63">
        <f>IFERROR(invest_GIC!$C33/invest_GIC!$D33/12,0)</f>
        <v>0</v>
      </c>
      <c r="BE99" s="63">
        <f>IFERROR(invest_GIC!$C33/invest_GIC!$D33/12,0)</f>
        <v>0</v>
      </c>
      <c r="BF99" s="63">
        <f>IFERROR(invest_GIC!$C33/invest_GIC!$D33/12,0)</f>
        <v>0</v>
      </c>
      <c r="BG99" s="63">
        <f>IFERROR(invest_GIC!$C33/invest_GIC!$D33/12,0)</f>
        <v>0</v>
      </c>
      <c r="BH99" s="63">
        <f>IFERROR(invest_GIC!$C33/invest_GIC!$D33/12,0)</f>
        <v>0</v>
      </c>
      <c r="BI99" s="63">
        <f>IFERROR(invest_GIC!$C33/invest_GIC!$D33/12,0)</f>
        <v>0</v>
      </c>
      <c r="BJ99" s="63">
        <f>IFERROR(invest_GIC!$C33/invest_GIC!$D33/12,0)</f>
        <v>0</v>
      </c>
      <c r="BK99" s="63">
        <f>IFERROR(invest_GIC!$C33/invest_GIC!$D33/12,0)</f>
        <v>0</v>
      </c>
      <c r="BL99" s="63">
        <f>IFERROR(invest_GIC!$C33/invest_GIC!$D33/12,0)</f>
        <v>0</v>
      </c>
      <c r="BM99" s="63">
        <f>IFERROR(invest_GIC!$C33/invest_GIC!$D33/12,0)</f>
        <v>0</v>
      </c>
      <c r="BN99" s="63">
        <f>IFERROR(invest_GIC!$C33/invest_GIC!$D33/12,0)</f>
        <v>0</v>
      </c>
      <c r="BO99" s="104">
        <f t="shared" si="91"/>
        <v>0</v>
      </c>
    </row>
    <row r="100" spans="2:67" x14ac:dyDescent="0.25">
      <c r="B100" s="106">
        <f>invest_GIC!B34</f>
        <v>0</v>
      </c>
      <c r="C100" s="63">
        <f>IFERROR(invest_GIC!$C34/invest_GIC!$D34/12,0)</f>
        <v>0</v>
      </c>
      <c r="D100" s="63">
        <f>IFERROR(invest_GIC!$C34/invest_GIC!$D34/12,0)</f>
        <v>0</v>
      </c>
      <c r="E100" s="63">
        <f>IFERROR(invest_GIC!$C34/invest_GIC!$D34/12,0)</f>
        <v>0</v>
      </c>
      <c r="F100" s="63">
        <f>IFERROR(invest_GIC!$C34/invest_GIC!$D34/12,0)</f>
        <v>0</v>
      </c>
      <c r="G100" s="63">
        <f>IFERROR(invest_GIC!$C34/invest_GIC!$D34/12,0)</f>
        <v>0</v>
      </c>
      <c r="H100" s="63">
        <f>IFERROR(invest_GIC!$C34/invest_GIC!$D34/12,0)</f>
        <v>0</v>
      </c>
      <c r="I100" s="63">
        <f>IFERROR(invest_GIC!$C34/invest_GIC!$D34/12,0)</f>
        <v>0</v>
      </c>
      <c r="J100" s="63">
        <f>IFERROR(invest_GIC!$C34/invest_GIC!$D34/12,0)</f>
        <v>0</v>
      </c>
      <c r="K100" s="63">
        <f>IFERROR(invest_GIC!$C34/invest_GIC!$D34/12,0)</f>
        <v>0</v>
      </c>
      <c r="L100" s="63">
        <f>IFERROR(invest_GIC!$C34/invest_GIC!$D34/12,0)</f>
        <v>0</v>
      </c>
      <c r="M100" s="63">
        <f>IFERROR(invest_GIC!$C34/invest_GIC!$D34/12,0)</f>
        <v>0</v>
      </c>
      <c r="N100" s="63">
        <f>IFERROR(invest_GIC!$C34/invest_GIC!$D34/12,0)</f>
        <v>0</v>
      </c>
      <c r="O100" s="104">
        <f t="shared" si="87"/>
        <v>0</v>
      </c>
      <c r="P100" s="63">
        <f>IFERROR(invest_GIC!$C34/invest_GIC!$D34/12,0)</f>
        <v>0</v>
      </c>
      <c r="Q100" s="63">
        <f>IFERROR(invest_GIC!$C34/invest_GIC!$D34/12,0)</f>
        <v>0</v>
      </c>
      <c r="R100" s="63">
        <f>IFERROR(invest_GIC!$C34/invest_GIC!$D34/12,0)</f>
        <v>0</v>
      </c>
      <c r="S100" s="63">
        <f>IFERROR(invest_GIC!$C34/invest_GIC!$D34/12,0)</f>
        <v>0</v>
      </c>
      <c r="T100" s="63">
        <f>IFERROR(invest_GIC!$C34/invest_GIC!$D34/12,0)</f>
        <v>0</v>
      </c>
      <c r="U100" s="63">
        <f>IFERROR(invest_GIC!$C34/invest_GIC!$D34/12,0)</f>
        <v>0</v>
      </c>
      <c r="V100" s="63">
        <f>IFERROR(invest_GIC!$C34/invest_GIC!$D34/12,0)</f>
        <v>0</v>
      </c>
      <c r="W100" s="63">
        <f>IFERROR(invest_GIC!$C34/invest_GIC!$D34/12,0)</f>
        <v>0</v>
      </c>
      <c r="X100" s="63">
        <f>IFERROR(invest_GIC!$C34/invest_GIC!$D34/12,0)</f>
        <v>0</v>
      </c>
      <c r="Y100" s="63">
        <f>IFERROR(invest_GIC!$C34/invest_GIC!$D34/12,0)</f>
        <v>0</v>
      </c>
      <c r="Z100" s="63">
        <f>IFERROR(invest_GIC!$C34/invest_GIC!$D34/12,0)</f>
        <v>0</v>
      </c>
      <c r="AA100" s="63">
        <f>IFERROR(invest_GIC!$C34/invest_GIC!$D34/12,0)</f>
        <v>0</v>
      </c>
      <c r="AB100" s="104">
        <f t="shared" si="88"/>
        <v>0</v>
      </c>
      <c r="AC100" s="63">
        <f>IFERROR(invest_GIC!$C34/invest_GIC!$D34/12,0)</f>
        <v>0</v>
      </c>
      <c r="AD100" s="63">
        <f>IFERROR(invest_GIC!$C34/invest_GIC!$D34/12,0)</f>
        <v>0</v>
      </c>
      <c r="AE100" s="63">
        <f>IFERROR(invest_GIC!$C34/invest_GIC!$D34/12,0)</f>
        <v>0</v>
      </c>
      <c r="AF100" s="63">
        <f>IFERROR(invest_GIC!$C34/invest_GIC!$D34/12,0)</f>
        <v>0</v>
      </c>
      <c r="AG100" s="63">
        <f>IFERROR(invest_GIC!$C34/invest_GIC!$D34/12,0)</f>
        <v>0</v>
      </c>
      <c r="AH100" s="63">
        <f>IFERROR(invest_GIC!$C34/invest_GIC!$D34/12,0)</f>
        <v>0</v>
      </c>
      <c r="AI100" s="63">
        <f>IFERROR(invest_GIC!$C34/invest_GIC!$D34/12,0)</f>
        <v>0</v>
      </c>
      <c r="AJ100" s="63">
        <f>IFERROR(invest_GIC!$C34/invest_GIC!$D34/12,0)</f>
        <v>0</v>
      </c>
      <c r="AK100" s="63">
        <f>IFERROR(invest_GIC!$C34/invest_GIC!$D34/12,0)</f>
        <v>0</v>
      </c>
      <c r="AL100" s="63">
        <f>IFERROR(invest_GIC!$C34/invest_GIC!$D34/12,0)</f>
        <v>0</v>
      </c>
      <c r="AM100" s="63">
        <f>IFERROR(invest_GIC!$C34/invest_GIC!$D34/12,0)</f>
        <v>0</v>
      </c>
      <c r="AN100" s="63">
        <f>IFERROR(invest_GIC!$C34/invest_GIC!$D34/12,0)</f>
        <v>0</v>
      </c>
      <c r="AO100" s="104">
        <f t="shared" si="89"/>
        <v>0</v>
      </c>
      <c r="AP100" s="63">
        <f>IFERROR(invest_GIC!$C34/invest_GIC!$D34/12,0)</f>
        <v>0</v>
      </c>
      <c r="AQ100" s="63">
        <f>IFERROR(invest_GIC!$C34/invest_GIC!$D34/12,0)</f>
        <v>0</v>
      </c>
      <c r="AR100" s="63">
        <f>IFERROR(invest_GIC!$C34/invest_GIC!$D34/12,0)</f>
        <v>0</v>
      </c>
      <c r="AS100" s="63">
        <f>IFERROR(invest_GIC!$C34/invest_GIC!$D34/12,0)</f>
        <v>0</v>
      </c>
      <c r="AT100" s="63">
        <f>IFERROR(invest_GIC!$C34/invest_GIC!$D34/12,0)</f>
        <v>0</v>
      </c>
      <c r="AU100" s="63">
        <f>IFERROR(invest_GIC!$C34/invest_GIC!$D34/12,0)</f>
        <v>0</v>
      </c>
      <c r="AV100" s="63">
        <f>IFERROR(invest_GIC!$C34/invest_GIC!$D34/12,0)</f>
        <v>0</v>
      </c>
      <c r="AW100" s="63">
        <f>IFERROR(invest_GIC!$C34/invest_GIC!$D34/12,0)</f>
        <v>0</v>
      </c>
      <c r="AX100" s="63">
        <f>IFERROR(invest_GIC!$C34/invest_GIC!$D34/12,0)</f>
        <v>0</v>
      </c>
      <c r="AY100" s="63">
        <f>IFERROR(invest_GIC!$C34/invest_GIC!$D34/12,0)</f>
        <v>0</v>
      </c>
      <c r="AZ100" s="63">
        <f>IFERROR(invest_GIC!$C34/invest_GIC!$D34/12,0)</f>
        <v>0</v>
      </c>
      <c r="BA100" s="63">
        <f>IFERROR(invest_GIC!$C34/invest_GIC!$D34/12,0)</f>
        <v>0</v>
      </c>
      <c r="BB100" s="104">
        <f t="shared" si="90"/>
        <v>0</v>
      </c>
      <c r="BC100" s="63">
        <f>IFERROR(invest_GIC!$C34/invest_GIC!$D34/12,0)</f>
        <v>0</v>
      </c>
      <c r="BD100" s="63">
        <f>IFERROR(invest_GIC!$C34/invest_GIC!$D34/12,0)</f>
        <v>0</v>
      </c>
      <c r="BE100" s="63">
        <f>IFERROR(invest_GIC!$C34/invest_GIC!$D34/12,0)</f>
        <v>0</v>
      </c>
      <c r="BF100" s="63">
        <f>IFERROR(invest_GIC!$C34/invest_GIC!$D34/12,0)</f>
        <v>0</v>
      </c>
      <c r="BG100" s="63">
        <f>IFERROR(invest_GIC!$C34/invest_GIC!$D34/12,0)</f>
        <v>0</v>
      </c>
      <c r="BH100" s="63">
        <f>IFERROR(invest_GIC!$C34/invest_GIC!$D34/12,0)</f>
        <v>0</v>
      </c>
      <c r="BI100" s="63">
        <f>IFERROR(invest_GIC!$C34/invest_GIC!$D34/12,0)</f>
        <v>0</v>
      </c>
      <c r="BJ100" s="63">
        <f>IFERROR(invest_GIC!$C34/invest_GIC!$D34/12,0)</f>
        <v>0</v>
      </c>
      <c r="BK100" s="63">
        <f>IFERROR(invest_GIC!$C34/invest_GIC!$D34/12,0)</f>
        <v>0</v>
      </c>
      <c r="BL100" s="63">
        <f>IFERROR(invest_GIC!$C34/invest_GIC!$D34/12,0)</f>
        <v>0</v>
      </c>
      <c r="BM100" s="63">
        <f>IFERROR(invest_GIC!$C34/invest_GIC!$D34/12,0)</f>
        <v>0</v>
      </c>
      <c r="BN100" s="63">
        <f>IFERROR(invest_GIC!$C34/invest_GIC!$D34/12,0)</f>
        <v>0</v>
      </c>
      <c r="BO100" s="104">
        <f t="shared" si="91"/>
        <v>0</v>
      </c>
    </row>
    <row r="101" spans="2:67" x14ac:dyDescent="0.25">
      <c r="B101" s="106">
        <f>invest_GIC!B35</f>
        <v>0</v>
      </c>
      <c r="C101" s="63">
        <f>IFERROR(invest_GIC!$C35/invest_GIC!$D35/12,0)</f>
        <v>0</v>
      </c>
      <c r="D101" s="63">
        <f>IFERROR(invest_GIC!$C35/invest_GIC!$D35/12,0)</f>
        <v>0</v>
      </c>
      <c r="E101" s="63">
        <f>IFERROR(invest_GIC!$C35/invest_GIC!$D35/12,0)</f>
        <v>0</v>
      </c>
      <c r="F101" s="63">
        <f>IFERROR(invest_GIC!$C35/invest_GIC!$D35/12,0)</f>
        <v>0</v>
      </c>
      <c r="G101" s="63">
        <f>IFERROR(invest_GIC!$C35/invest_GIC!$D35/12,0)</f>
        <v>0</v>
      </c>
      <c r="H101" s="63">
        <f>IFERROR(invest_GIC!$C35/invest_GIC!$D35/12,0)</f>
        <v>0</v>
      </c>
      <c r="I101" s="63">
        <f>IFERROR(invest_GIC!$C35/invest_GIC!$D35/12,0)</f>
        <v>0</v>
      </c>
      <c r="J101" s="63">
        <f>IFERROR(invest_GIC!$C35/invest_GIC!$D35/12,0)</f>
        <v>0</v>
      </c>
      <c r="K101" s="63">
        <f>IFERROR(invest_GIC!$C35/invest_GIC!$D35/12,0)</f>
        <v>0</v>
      </c>
      <c r="L101" s="63">
        <f>IFERROR(invest_GIC!$C35/invest_GIC!$D35/12,0)</f>
        <v>0</v>
      </c>
      <c r="M101" s="63">
        <f>IFERROR(invest_GIC!$C35/invest_GIC!$D35/12,0)</f>
        <v>0</v>
      </c>
      <c r="N101" s="63">
        <f>IFERROR(invest_GIC!$C35/invest_GIC!$D35/12,0)</f>
        <v>0</v>
      </c>
      <c r="O101" s="104">
        <f t="shared" si="87"/>
        <v>0</v>
      </c>
      <c r="P101" s="63">
        <f>IFERROR(invest_GIC!$C35/invest_GIC!$D35/12,0)</f>
        <v>0</v>
      </c>
      <c r="Q101" s="63">
        <f>IFERROR(invest_GIC!$C35/invest_GIC!$D35/12,0)</f>
        <v>0</v>
      </c>
      <c r="R101" s="63">
        <f>IFERROR(invest_GIC!$C35/invest_GIC!$D35/12,0)</f>
        <v>0</v>
      </c>
      <c r="S101" s="63">
        <f>IFERROR(invest_GIC!$C35/invest_GIC!$D35/12,0)</f>
        <v>0</v>
      </c>
      <c r="T101" s="63">
        <f>IFERROR(invest_GIC!$C35/invest_GIC!$D35/12,0)</f>
        <v>0</v>
      </c>
      <c r="U101" s="63">
        <f>IFERROR(invest_GIC!$C35/invest_GIC!$D35/12,0)</f>
        <v>0</v>
      </c>
      <c r="V101" s="63">
        <f>IFERROR(invest_GIC!$C35/invest_GIC!$D35/12,0)</f>
        <v>0</v>
      </c>
      <c r="W101" s="63">
        <f>IFERROR(invest_GIC!$C35/invest_GIC!$D35/12,0)</f>
        <v>0</v>
      </c>
      <c r="X101" s="63">
        <f>IFERROR(invest_GIC!$C35/invest_GIC!$D35/12,0)</f>
        <v>0</v>
      </c>
      <c r="Y101" s="63">
        <f>IFERROR(invest_GIC!$C35/invest_GIC!$D35/12,0)</f>
        <v>0</v>
      </c>
      <c r="Z101" s="63">
        <f>IFERROR(invest_GIC!$C35/invest_GIC!$D35/12,0)</f>
        <v>0</v>
      </c>
      <c r="AA101" s="63">
        <f>IFERROR(invest_GIC!$C35/invest_GIC!$D35/12,0)</f>
        <v>0</v>
      </c>
      <c r="AB101" s="104">
        <f t="shared" si="88"/>
        <v>0</v>
      </c>
      <c r="AC101" s="63">
        <f>IFERROR(invest_GIC!$C35/invest_GIC!$D35/12,0)</f>
        <v>0</v>
      </c>
      <c r="AD101" s="63">
        <f>IFERROR(invest_GIC!$C35/invest_GIC!$D35/12,0)</f>
        <v>0</v>
      </c>
      <c r="AE101" s="63">
        <f>IFERROR(invest_GIC!$C35/invest_GIC!$D35/12,0)</f>
        <v>0</v>
      </c>
      <c r="AF101" s="63">
        <f>IFERROR(invest_GIC!$C35/invest_GIC!$D35/12,0)</f>
        <v>0</v>
      </c>
      <c r="AG101" s="63">
        <f>IFERROR(invest_GIC!$C35/invest_GIC!$D35/12,0)</f>
        <v>0</v>
      </c>
      <c r="AH101" s="63">
        <f>IFERROR(invest_GIC!$C35/invest_GIC!$D35/12,0)</f>
        <v>0</v>
      </c>
      <c r="AI101" s="63">
        <f>IFERROR(invest_GIC!$C35/invest_GIC!$D35/12,0)</f>
        <v>0</v>
      </c>
      <c r="AJ101" s="63">
        <f>IFERROR(invest_GIC!$C35/invest_GIC!$D35/12,0)</f>
        <v>0</v>
      </c>
      <c r="AK101" s="63">
        <f>IFERROR(invest_GIC!$C35/invest_GIC!$D35/12,0)</f>
        <v>0</v>
      </c>
      <c r="AL101" s="63">
        <f>IFERROR(invest_GIC!$C35/invest_GIC!$D35/12,0)</f>
        <v>0</v>
      </c>
      <c r="AM101" s="63">
        <f>IFERROR(invest_GIC!$C35/invest_GIC!$D35/12,0)</f>
        <v>0</v>
      </c>
      <c r="AN101" s="63">
        <f>IFERROR(invest_GIC!$C35/invest_GIC!$D35/12,0)</f>
        <v>0</v>
      </c>
      <c r="AO101" s="104">
        <f t="shared" si="89"/>
        <v>0</v>
      </c>
      <c r="AP101" s="63">
        <f>IFERROR(invest_GIC!$C35/invest_GIC!$D35/12,0)</f>
        <v>0</v>
      </c>
      <c r="AQ101" s="63">
        <f>IFERROR(invest_GIC!$C35/invest_GIC!$D35/12,0)</f>
        <v>0</v>
      </c>
      <c r="AR101" s="63">
        <f>IFERROR(invest_GIC!$C35/invest_GIC!$D35/12,0)</f>
        <v>0</v>
      </c>
      <c r="AS101" s="63">
        <f>IFERROR(invest_GIC!$C35/invest_GIC!$D35/12,0)</f>
        <v>0</v>
      </c>
      <c r="AT101" s="63">
        <f>IFERROR(invest_GIC!$C35/invest_GIC!$D35/12,0)</f>
        <v>0</v>
      </c>
      <c r="AU101" s="63">
        <f>IFERROR(invest_GIC!$C35/invest_GIC!$D35/12,0)</f>
        <v>0</v>
      </c>
      <c r="AV101" s="63">
        <f>IFERROR(invest_GIC!$C35/invest_GIC!$D35/12,0)</f>
        <v>0</v>
      </c>
      <c r="AW101" s="63">
        <f>IFERROR(invest_GIC!$C35/invest_GIC!$D35/12,0)</f>
        <v>0</v>
      </c>
      <c r="AX101" s="63">
        <f>IFERROR(invest_GIC!$C35/invest_GIC!$D35/12,0)</f>
        <v>0</v>
      </c>
      <c r="AY101" s="63">
        <f>IFERROR(invest_GIC!$C35/invest_GIC!$D35/12,0)</f>
        <v>0</v>
      </c>
      <c r="AZ101" s="63">
        <f>IFERROR(invest_GIC!$C35/invest_GIC!$D35/12,0)</f>
        <v>0</v>
      </c>
      <c r="BA101" s="63">
        <f>IFERROR(invest_GIC!$C35/invest_GIC!$D35/12,0)</f>
        <v>0</v>
      </c>
      <c r="BB101" s="104">
        <f t="shared" si="90"/>
        <v>0</v>
      </c>
      <c r="BC101" s="63">
        <f>IFERROR(invest_GIC!$C35/invest_GIC!$D35/12,0)</f>
        <v>0</v>
      </c>
      <c r="BD101" s="63">
        <f>IFERROR(invest_GIC!$C35/invest_GIC!$D35/12,0)</f>
        <v>0</v>
      </c>
      <c r="BE101" s="63">
        <f>IFERROR(invest_GIC!$C35/invest_GIC!$D35/12,0)</f>
        <v>0</v>
      </c>
      <c r="BF101" s="63">
        <f>IFERROR(invest_GIC!$C35/invest_GIC!$D35/12,0)</f>
        <v>0</v>
      </c>
      <c r="BG101" s="63">
        <f>IFERROR(invest_GIC!$C35/invest_GIC!$D35/12,0)</f>
        <v>0</v>
      </c>
      <c r="BH101" s="63">
        <f>IFERROR(invest_GIC!$C35/invest_GIC!$D35/12,0)</f>
        <v>0</v>
      </c>
      <c r="BI101" s="63">
        <f>IFERROR(invest_GIC!$C35/invest_GIC!$D35/12,0)</f>
        <v>0</v>
      </c>
      <c r="BJ101" s="63">
        <f>IFERROR(invest_GIC!$C35/invest_GIC!$D35/12,0)</f>
        <v>0</v>
      </c>
      <c r="BK101" s="63">
        <f>IFERROR(invest_GIC!$C35/invest_GIC!$D35/12,0)</f>
        <v>0</v>
      </c>
      <c r="BL101" s="63">
        <f>IFERROR(invest_GIC!$C35/invest_GIC!$D35/12,0)</f>
        <v>0</v>
      </c>
      <c r="BM101" s="63">
        <f>IFERROR(invest_GIC!$C35/invest_GIC!$D35/12,0)</f>
        <v>0</v>
      </c>
      <c r="BN101" s="63">
        <f>IFERROR(invest_GIC!$C35/invest_GIC!$D35/12,0)</f>
        <v>0</v>
      </c>
      <c r="BO101" s="104">
        <f t="shared" si="91"/>
        <v>0</v>
      </c>
    </row>
    <row r="102" spans="2:67" x14ac:dyDescent="0.25">
      <c r="B102" s="106">
        <f>invest_GIC!B36</f>
        <v>0</v>
      </c>
      <c r="C102" s="63">
        <f>IFERROR(invest_GIC!$C36/invest_GIC!$D36/12,0)</f>
        <v>0</v>
      </c>
      <c r="D102" s="63">
        <f>IFERROR(invest_GIC!$C36/invest_GIC!$D36/12,0)</f>
        <v>0</v>
      </c>
      <c r="E102" s="63">
        <f>IFERROR(invest_GIC!$C36/invest_GIC!$D36/12,0)</f>
        <v>0</v>
      </c>
      <c r="F102" s="63">
        <f>IFERROR(invest_GIC!$C36/invest_GIC!$D36/12,0)</f>
        <v>0</v>
      </c>
      <c r="G102" s="63">
        <f>IFERROR(invest_GIC!$C36/invest_GIC!$D36/12,0)</f>
        <v>0</v>
      </c>
      <c r="H102" s="63">
        <f>IFERROR(invest_GIC!$C36/invest_GIC!$D36/12,0)</f>
        <v>0</v>
      </c>
      <c r="I102" s="63">
        <f>IFERROR(invest_GIC!$C36/invest_GIC!$D36/12,0)</f>
        <v>0</v>
      </c>
      <c r="J102" s="63">
        <f>IFERROR(invest_GIC!$C36/invest_GIC!$D36/12,0)</f>
        <v>0</v>
      </c>
      <c r="K102" s="63">
        <f>IFERROR(invest_GIC!$C36/invest_GIC!$D36/12,0)</f>
        <v>0</v>
      </c>
      <c r="L102" s="63">
        <f>IFERROR(invest_GIC!$C36/invest_GIC!$D36/12,0)</f>
        <v>0</v>
      </c>
      <c r="M102" s="63">
        <f>IFERROR(invest_GIC!$C36/invest_GIC!$D36/12,0)</f>
        <v>0</v>
      </c>
      <c r="N102" s="63">
        <f>IFERROR(invest_GIC!$C36/invest_GIC!$D36/12,0)</f>
        <v>0</v>
      </c>
      <c r="O102" s="104">
        <f t="shared" si="87"/>
        <v>0</v>
      </c>
      <c r="P102" s="63">
        <f>IFERROR(invest_GIC!$C36/invest_GIC!$D36/12,0)</f>
        <v>0</v>
      </c>
      <c r="Q102" s="63">
        <f>IFERROR(invest_GIC!$C36/invest_GIC!$D36/12,0)</f>
        <v>0</v>
      </c>
      <c r="R102" s="63">
        <f>IFERROR(invest_GIC!$C36/invest_GIC!$D36/12,0)</f>
        <v>0</v>
      </c>
      <c r="S102" s="63">
        <f>IFERROR(invest_GIC!$C36/invest_GIC!$D36/12,0)</f>
        <v>0</v>
      </c>
      <c r="T102" s="63">
        <f>IFERROR(invest_GIC!$C36/invest_GIC!$D36/12,0)</f>
        <v>0</v>
      </c>
      <c r="U102" s="63">
        <f>IFERROR(invest_GIC!$C36/invest_GIC!$D36/12,0)</f>
        <v>0</v>
      </c>
      <c r="V102" s="63">
        <f>IFERROR(invest_GIC!$C36/invest_GIC!$D36/12,0)</f>
        <v>0</v>
      </c>
      <c r="W102" s="63">
        <f>IFERROR(invest_GIC!$C36/invest_GIC!$D36/12,0)</f>
        <v>0</v>
      </c>
      <c r="X102" s="63">
        <f>IFERROR(invest_GIC!$C36/invest_GIC!$D36/12,0)</f>
        <v>0</v>
      </c>
      <c r="Y102" s="63">
        <f>IFERROR(invest_GIC!$C36/invest_GIC!$D36/12,0)</f>
        <v>0</v>
      </c>
      <c r="Z102" s="63">
        <f>IFERROR(invest_GIC!$C36/invest_GIC!$D36/12,0)</f>
        <v>0</v>
      </c>
      <c r="AA102" s="63">
        <f>IFERROR(invest_GIC!$C36/invest_GIC!$D36/12,0)</f>
        <v>0</v>
      </c>
      <c r="AB102" s="104">
        <f t="shared" si="88"/>
        <v>0</v>
      </c>
      <c r="AC102" s="63">
        <f>IFERROR(invest_GIC!$C36/invest_GIC!$D36/12,0)</f>
        <v>0</v>
      </c>
      <c r="AD102" s="63">
        <f>IFERROR(invest_GIC!$C36/invest_GIC!$D36/12,0)</f>
        <v>0</v>
      </c>
      <c r="AE102" s="63">
        <f>IFERROR(invest_GIC!$C36/invest_GIC!$D36/12,0)</f>
        <v>0</v>
      </c>
      <c r="AF102" s="63">
        <f>IFERROR(invest_GIC!$C36/invest_GIC!$D36/12,0)</f>
        <v>0</v>
      </c>
      <c r="AG102" s="63">
        <f>IFERROR(invest_GIC!$C36/invest_GIC!$D36/12,0)</f>
        <v>0</v>
      </c>
      <c r="AH102" s="63">
        <f>IFERROR(invest_GIC!$C36/invest_GIC!$D36/12,0)</f>
        <v>0</v>
      </c>
      <c r="AI102" s="63">
        <f>IFERROR(invest_GIC!$C36/invest_GIC!$D36/12,0)</f>
        <v>0</v>
      </c>
      <c r="AJ102" s="63">
        <f>IFERROR(invest_GIC!$C36/invest_GIC!$D36/12,0)</f>
        <v>0</v>
      </c>
      <c r="AK102" s="63">
        <f>IFERROR(invest_GIC!$C36/invest_GIC!$D36/12,0)</f>
        <v>0</v>
      </c>
      <c r="AL102" s="63">
        <f>IFERROR(invest_GIC!$C36/invest_GIC!$D36/12,0)</f>
        <v>0</v>
      </c>
      <c r="AM102" s="63">
        <f>IFERROR(invest_GIC!$C36/invest_GIC!$D36/12,0)</f>
        <v>0</v>
      </c>
      <c r="AN102" s="63">
        <f>IFERROR(invest_GIC!$C36/invest_GIC!$D36/12,0)</f>
        <v>0</v>
      </c>
      <c r="AO102" s="104">
        <f t="shared" si="89"/>
        <v>0</v>
      </c>
      <c r="AP102" s="63">
        <f>IFERROR(invest_GIC!$C36/invest_GIC!$D36/12,0)</f>
        <v>0</v>
      </c>
      <c r="AQ102" s="63">
        <f>IFERROR(invest_GIC!$C36/invest_GIC!$D36/12,0)</f>
        <v>0</v>
      </c>
      <c r="AR102" s="63">
        <f>IFERROR(invest_GIC!$C36/invest_GIC!$D36/12,0)</f>
        <v>0</v>
      </c>
      <c r="AS102" s="63">
        <f>IFERROR(invest_GIC!$C36/invest_GIC!$D36/12,0)</f>
        <v>0</v>
      </c>
      <c r="AT102" s="63">
        <f>IFERROR(invest_GIC!$C36/invest_GIC!$D36/12,0)</f>
        <v>0</v>
      </c>
      <c r="AU102" s="63">
        <f>IFERROR(invest_GIC!$C36/invest_GIC!$D36/12,0)</f>
        <v>0</v>
      </c>
      <c r="AV102" s="63">
        <f>IFERROR(invest_GIC!$C36/invest_GIC!$D36/12,0)</f>
        <v>0</v>
      </c>
      <c r="AW102" s="63">
        <f>IFERROR(invest_GIC!$C36/invest_GIC!$D36/12,0)</f>
        <v>0</v>
      </c>
      <c r="AX102" s="63">
        <f>IFERROR(invest_GIC!$C36/invest_GIC!$D36/12,0)</f>
        <v>0</v>
      </c>
      <c r="AY102" s="63">
        <f>IFERROR(invest_GIC!$C36/invest_GIC!$D36/12,0)</f>
        <v>0</v>
      </c>
      <c r="AZ102" s="63">
        <f>IFERROR(invest_GIC!$C36/invest_GIC!$D36/12,0)</f>
        <v>0</v>
      </c>
      <c r="BA102" s="63">
        <f>IFERROR(invest_GIC!$C36/invest_GIC!$D36/12,0)</f>
        <v>0</v>
      </c>
      <c r="BB102" s="104">
        <f t="shared" si="90"/>
        <v>0</v>
      </c>
      <c r="BC102" s="63">
        <f>IFERROR(invest_GIC!$C36/invest_GIC!$D36/12,0)</f>
        <v>0</v>
      </c>
      <c r="BD102" s="63">
        <f>IFERROR(invest_GIC!$C36/invest_GIC!$D36/12,0)</f>
        <v>0</v>
      </c>
      <c r="BE102" s="63">
        <f>IFERROR(invest_GIC!$C36/invest_GIC!$D36/12,0)</f>
        <v>0</v>
      </c>
      <c r="BF102" s="63">
        <f>IFERROR(invest_GIC!$C36/invest_GIC!$D36/12,0)</f>
        <v>0</v>
      </c>
      <c r="BG102" s="63">
        <f>IFERROR(invest_GIC!$C36/invest_GIC!$D36/12,0)</f>
        <v>0</v>
      </c>
      <c r="BH102" s="63">
        <f>IFERROR(invest_GIC!$C36/invest_GIC!$D36/12,0)</f>
        <v>0</v>
      </c>
      <c r="BI102" s="63">
        <f>IFERROR(invest_GIC!$C36/invest_GIC!$D36/12,0)</f>
        <v>0</v>
      </c>
      <c r="BJ102" s="63">
        <f>IFERROR(invest_GIC!$C36/invest_GIC!$D36/12,0)</f>
        <v>0</v>
      </c>
      <c r="BK102" s="63">
        <f>IFERROR(invest_GIC!$C36/invest_GIC!$D36/12,0)</f>
        <v>0</v>
      </c>
      <c r="BL102" s="63">
        <f>IFERROR(invest_GIC!$C36/invest_GIC!$D36/12,0)</f>
        <v>0</v>
      </c>
      <c r="BM102" s="63">
        <f>IFERROR(invest_GIC!$C36/invest_GIC!$D36/12,0)</f>
        <v>0</v>
      </c>
      <c r="BN102" s="63">
        <f>IFERROR(invest_GIC!$C36/invest_GIC!$D36/12,0)</f>
        <v>0</v>
      </c>
      <c r="BO102" s="104">
        <f t="shared" si="91"/>
        <v>0</v>
      </c>
    </row>
    <row r="103" spans="2:67" x14ac:dyDescent="0.25">
      <c r="B103" s="106">
        <f>invest_GIC!B37</f>
        <v>0</v>
      </c>
      <c r="C103" s="63">
        <f>IFERROR(invest_GIC!$C37/invest_GIC!$D37/12,0)</f>
        <v>0</v>
      </c>
      <c r="D103" s="63">
        <f>IFERROR(invest_GIC!$C37/invest_GIC!$D37/12,0)</f>
        <v>0</v>
      </c>
      <c r="E103" s="63">
        <f>IFERROR(invest_GIC!$C37/invest_GIC!$D37/12,0)</f>
        <v>0</v>
      </c>
      <c r="F103" s="63">
        <f>IFERROR(invest_GIC!$C37/invest_GIC!$D37/12,0)</f>
        <v>0</v>
      </c>
      <c r="G103" s="63">
        <f>IFERROR(invest_GIC!$C37/invest_GIC!$D37/12,0)</f>
        <v>0</v>
      </c>
      <c r="H103" s="63">
        <f>IFERROR(invest_GIC!$C37/invest_GIC!$D37/12,0)</f>
        <v>0</v>
      </c>
      <c r="I103" s="63">
        <f>IFERROR(invest_GIC!$C37/invest_GIC!$D37/12,0)</f>
        <v>0</v>
      </c>
      <c r="J103" s="63">
        <f>IFERROR(invest_GIC!$C37/invest_GIC!$D37/12,0)</f>
        <v>0</v>
      </c>
      <c r="K103" s="63">
        <f>IFERROR(invest_GIC!$C37/invest_GIC!$D37/12,0)</f>
        <v>0</v>
      </c>
      <c r="L103" s="63">
        <f>IFERROR(invest_GIC!$C37/invest_GIC!$D37/12,0)</f>
        <v>0</v>
      </c>
      <c r="M103" s="63">
        <f>IFERROR(invest_GIC!$C37/invest_GIC!$D37/12,0)</f>
        <v>0</v>
      </c>
      <c r="N103" s="63">
        <f>IFERROR(invest_GIC!$C37/invest_GIC!$D37/12,0)</f>
        <v>0</v>
      </c>
      <c r="O103" s="104">
        <f t="shared" si="87"/>
        <v>0</v>
      </c>
      <c r="P103" s="63">
        <f>IFERROR(invest_GIC!$C37/invest_GIC!$D37/12,0)</f>
        <v>0</v>
      </c>
      <c r="Q103" s="63">
        <f>IFERROR(invest_GIC!$C37/invest_GIC!$D37/12,0)</f>
        <v>0</v>
      </c>
      <c r="R103" s="63">
        <f>IFERROR(invest_GIC!$C37/invest_GIC!$D37/12,0)</f>
        <v>0</v>
      </c>
      <c r="S103" s="63">
        <f>IFERROR(invest_GIC!$C37/invest_GIC!$D37/12,0)</f>
        <v>0</v>
      </c>
      <c r="T103" s="63">
        <f>IFERROR(invest_GIC!$C37/invest_GIC!$D37/12,0)</f>
        <v>0</v>
      </c>
      <c r="U103" s="63">
        <f>IFERROR(invest_GIC!$C37/invest_GIC!$D37/12,0)</f>
        <v>0</v>
      </c>
      <c r="V103" s="63">
        <f>IFERROR(invest_GIC!$C37/invest_GIC!$D37/12,0)</f>
        <v>0</v>
      </c>
      <c r="W103" s="63">
        <f>IFERROR(invest_GIC!$C37/invest_GIC!$D37/12,0)</f>
        <v>0</v>
      </c>
      <c r="X103" s="63">
        <f>IFERROR(invest_GIC!$C37/invest_GIC!$D37/12,0)</f>
        <v>0</v>
      </c>
      <c r="Y103" s="63">
        <f>IFERROR(invest_GIC!$C37/invest_GIC!$D37/12,0)</f>
        <v>0</v>
      </c>
      <c r="Z103" s="63">
        <f>IFERROR(invest_GIC!$C37/invest_GIC!$D37/12,0)</f>
        <v>0</v>
      </c>
      <c r="AA103" s="63">
        <f>IFERROR(invest_GIC!$C37/invest_GIC!$D37/12,0)</f>
        <v>0</v>
      </c>
      <c r="AB103" s="104">
        <f t="shared" si="88"/>
        <v>0</v>
      </c>
      <c r="AC103" s="63">
        <f>IFERROR(invest_GIC!$C37/invest_GIC!$D37/12,0)</f>
        <v>0</v>
      </c>
      <c r="AD103" s="63">
        <f>IFERROR(invest_GIC!$C37/invest_GIC!$D37/12,0)</f>
        <v>0</v>
      </c>
      <c r="AE103" s="63">
        <f>IFERROR(invest_GIC!$C37/invest_GIC!$D37/12,0)</f>
        <v>0</v>
      </c>
      <c r="AF103" s="63">
        <f>IFERROR(invest_GIC!$C37/invest_GIC!$D37/12,0)</f>
        <v>0</v>
      </c>
      <c r="AG103" s="63">
        <f>IFERROR(invest_GIC!$C37/invest_GIC!$D37/12,0)</f>
        <v>0</v>
      </c>
      <c r="AH103" s="63">
        <f>IFERROR(invest_GIC!$C37/invest_GIC!$D37/12,0)</f>
        <v>0</v>
      </c>
      <c r="AI103" s="63">
        <f>IFERROR(invest_GIC!$C37/invest_GIC!$D37/12,0)</f>
        <v>0</v>
      </c>
      <c r="AJ103" s="63">
        <f>IFERROR(invest_GIC!$C37/invest_GIC!$D37/12,0)</f>
        <v>0</v>
      </c>
      <c r="AK103" s="63">
        <f>IFERROR(invest_GIC!$C37/invest_GIC!$D37/12,0)</f>
        <v>0</v>
      </c>
      <c r="AL103" s="63">
        <f>IFERROR(invest_GIC!$C37/invest_GIC!$D37/12,0)</f>
        <v>0</v>
      </c>
      <c r="AM103" s="63">
        <f>IFERROR(invest_GIC!$C37/invest_GIC!$D37/12,0)</f>
        <v>0</v>
      </c>
      <c r="AN103" s="63">
        <f>IFERROR(invest_GIC!$C37/invest_GIC!$D37/12,0)</f>
        <v>0</v>
      </c>
      <c r="AO103" s="104">
        <f t="shared" si="89"/>
        <v>0</v>
      </c>
      <c r="AP103" s="63">
        <f>IFERROR(invest_GIC!$C37/invest_GIC!$D37/12,0)</f>
        <v>0</v>
      </c>
      <c r="AQ103" s="63">
        <f>IFERROR(invest_GIC!$C37/invest_GIC!$D37/12,0)</f>
        <v>0</v>
      </c>
      <c r="AR103" s="63">
        <f>IFERROR(invest_GIC!$C37/invest_GIC!$D37/12,0)</f>
        <v>0</v>
      </c>
      <c r="AS103" s="63">
        <f>IFERROR(invest_GIC!$C37/invest_GIC!$D37/12,0)</f>
        <v>0</v>
      </c>
      <c r="AT103" s="63">
        <f>IFERROR(invest_GIC!$C37/invest_GIC!$D37/12,0)</f>
        <v>0</v>
      </c>
      <c r="AU103" s="63">
        <f>IFERROR(invest_GIC!$C37/invest_GIC!$D37/12,0)</f>
        <v>0</v>
      </c>
      <c r="AV103" s="63">
        <f>IFERROR(invest_GIC!$C37/invest_GIC!$D37/12,0)</f>
        <v>0</v>
      </c>
      <c r="AW103" s="63">
        <f>IFERROR(invest_GIC!$C37/invest_GIC!$D37/12,0)</f>
        <v>0</v>
      </c>
      <c r="AX103" s="63">
        <f>IFERROR(invest_GIC!$C37/invest_GIC!$D37/12,0)</f>
        <v>0</v>
      </c>
      <c r="AY103" s="63">
        <f>IFERROR(invest_GIC!$C37/invest_GIC!$D37/12,0)</f>
        <v>0</v>
      </c>
      <c r="AZ103" s="63">
        <f>IFERROR(invest_GIC!$C37/invest_GIC!$D37/12,0)</f>
        <v>0</v>
      </c>
      <c r="BA103" s="63">
        <f>IFERROR(invest_GIC!$C37/invest_GIC!$D37/12,0)</f>
        <v>0</v>
      </c>
      <c r="BB103" s="104">
        <f t="shared" si="90"/>
        <v>0</v>
      </c>
      <c r="BC103" s="63">
        <f>IFERROR(invest_GIC!$C37/invest_GIC!$D37/12,0)</f>
        <v>0</v>
      </c>
      <c r="BD103" s="63">
        <f>IFERROR(invest_GIC!$C37/invest_GIC!$D37/12,0)</f>
        <v>0</v>
      </c>
      <c r="BE103" s="63">
        <f>IFERROR(invest_GIC!$C37/invest_GIC!$D37/12,0)</f>
        <v>0</v>
      </c>
      <c r="BF103" s="63">
        <f>IFERROR(invest_GIC!$C37/invest_GIC!$D37/12,0)</f>
        <v>0</v>
      </c>
      <c r="BG103" s="63">
        <f>IFERROR(invest_GIC!$C37/invest_GIC!$D37/12,0)</f>
        <v>0</v>
      </c>
      <c r="BH103" s="63">
        <f>IFERROR(invest_GIC!$C37/invest_GIC!$D37/12,0)</f>
        <v>0</v>
      </c>
      <c r="BI103" s="63">
        <f>IFERROR(invest_GIC!$C37/invest_GIC!$D37/12,0)</f>
        <v>0</v>
      </c>
      <c r="BJ103" s="63">
        <f>IFERROR(invest_GIC!$C37/invest_GIC!$D37/12,0)</f>
        <v>0</v>
      </c>
      <c r="BK103" s="63">
        <f>IFERROR(invest_GIC!$C37/invest_GIC!$D37/12,0)</f>
        <v>0</v>
      </c>
      <c r="BL103" s="63">
        <f>IFERROR(invest_GIC!$C37/invest_GIC!$D37/12,0)</f>
        <v>0</v>
      </c>
      <c r="BM103" s="63">
        <f>IFERROR(invest_GIC!$C37/invest_GIC!$D37/12,0)</f>
        <v>0</v>
      </c>
      <c r="BN103" s="63">
        <f>IFERROR(invest_GIC!$C37/invest_GIC!$D37/12,0)</f>
        <v>0</v>
      </c>
      <c r="BO103" s="104">
        <f t="shared" si="91"/>
        <v>0</v>
      </c>
    </row>
    <row r="104" spans="2:67" x14ac:dyDescent="0.25">
      <c r="B104" s="106">
        <f>invest_GIC!B38</f>
        <v>0</v>
      </c>
      <c r="C104" s="63">
        <f>IFERROR(invest_GIC!$C38/invest_GIC!$D38/12,0)</f>
        <v>0</v>
      </c>
      <c r="D104" s="63">
        <f>IFERROR(invest_GIC!$C38/invest_GIC!$D38/12,0)</f>
        <v>0</v>
      </c>
      <c r="E104" s="63">
        <f>IFERROR(invest_GIC!$C38/invest_GIC!$D38/12,0)</f>
        <v>0</v>
      </c>
      <c r="F104" s="63">
        <f>IFERROR(invest_GIC!$C38/invest_GIC!$D38/12,0)</f>
        <v>0</v>
      </c>
      <c r="G104" s="63">
        <f>IFERROR(invest_GIC!$C38/invest_GIC!$D38/12,0)</f>
        <v>0</v>
      </c>
      <c r="H104" s="63">
        <f>IFERROR(invest_GIC!$C38/invest_GIC!$D38/12,0)</f>
        <v>0</v>
      </c>
      <c r="I104" s="63">
        <f>IFERROR(invest_GIC!$C38/invest_GIC!$D38/12,0)</f>
        <v>0</v>
      </c>
      <c r="J104" s="63">
        <f>IFERROR(invest_GIC!$C38/invest_GIC!$D38/12,0)</f>
        <v>0</v>
      </c>
      <c r="K104" s="63">
        <f>IFERROR(invest_GIC!$C38/invest_GIC!$D38/12,0)</f>
        <v>0</v>
      </c>
      <c r="L104" s="63">
        <f>IFERROR(invest_GIC!$C38/invest_GIC!$D38/12,0)</f>
        <v>0</v>
      </c>
      <c r="M104" s="63">
        <f>IFERROR(invest_GIC!$C38/invest_GIC!$D38/12,0)</f>
        <v>0</v>
      </c>
      <c r="N104" s="63">
        <f>IFERROR(invest_GIC!$C38/invest_GIC!$D38/12,0)</f>
        <v>0</v>
      </c>
      <c r="O104" s="104">
        <f t="shared" si="87"/>
        <v>0</v>
      </c>
      <c r="P104" s="63">
        <f>IFERROR(invest_GIC!$C38/invest_GIC!$D38/12,0)</f>
        <v>0</v>
      </c>
      <c r="Q104" s="63">
        <f>IFERROR(invest_GIC!$C38/invest_GIC!$D38/12,0)</f>
        <v>0</v>
      </c>
      <c r="R104" s="63">
        <f>IFERROR(invest_GIC!$C38/invest_GIC!$D38/12,0)</f>
        <v>0</v>
      </c>
      <c r="S104" s="63">
        <f>IFERROR(invest_GIC!$C38/invest_GIC!$D38/12,0)</f>
        <v>0</v>
      </c>
      <c r="T104" s="63">
        <f>IFERROR(invest_GIC!$C38/invest_GIC!$D38/12,0)</f>
        <v>0</v>
      </c>
      <c r="U104" s="63">
        <f>IFERROR(invest_GIC!$C38/invest_GIC!$D38/12,0)</f>
        <v>0</v>
      </c>
      <c r="V104" s="63">
        <f>IFERROR(invest_GIC!$C38/invest_GIC!$D38/12,0)</f>
        <v>0</v>
      </c>
      <c r="W104" s="63">
        <f>IFERROR(invest_GIC!$C38/invest_GIC!$D38/12,0)</f>
        <v>0</v>
      </c>
      <c r="X104" s="63">
        <f>IFERROR(invest_GIC!$C38/invest_GIC!$D38/12,0)</f>
        <v>0</v>
      </c>
      <c r="Y104" s="63">
        <f>IFERROR(invest_GIC!$C38/invest_GIC!$D38/12,0)</f>
        <v>0</v>
      </c>
      <c r="Z104" s="63">
        <f>IFERROR(invest_GIC!$C38/invest_GIC!$D38/12,0)</f>
        <v>0</v>
      </c>
      <c r="AA104" s="63">
        <f>IFERROR(invest_GIC!$C38/invest_GIC!$D38/12,0)</f>
        <v>0</v>
      </c>
      <c r="AB104" s="104">
        <f t="shared" si="88"/>
        <v>0</v>
      </c>
      <c r="AC104" s="63">
        <f>IFERROR(invest_GIC!$C38/invest_GIC!$D38/12,0)</f>
        <v>0</v>
      </c>
      <c r="AD104" s="63">
        <f>IFERROR(invest_GIC!$C38/invest_GIC!$D38/12,0)</f>
        <v>0</v>
      </c>
      <c r="AE104" s="63">
        <f>IFERROR(invest_GIC!$C38/invest_GIC!$D38/12,0)</f>
        <v>0</v>
      </c>
      <c r="AF104" s="63">
        <f>IFERROR(invest_GIC!$C38/invest_GIC!$D38/12,0)</f>
        <v>0</v>
      </c>
      <c r="AG104" s="63">
        <f>IFERROR(invest_GIC!$C38/invest_GIC!$D38/12,0)</f>
        <v>0</v>
      </c>
      <c r="AH104" s="63">
        <f>IFERROR(invest_GIC!$C38/invest_GIC!$D38/12,0)</f>
        <v>0</v>
      </c>
      <c r="AI104" s="63">
        <f>IFERROR(invest_GIC!$C38/invest_GIC!$D38/12,0)</f>
        <v>0</v>
      </c>
      <c r="AJ104" s="63">
        <f>IFERROR(invest_GIC!$C38/invest_GIC!$D38/12,0)</f>
        <v>0</v>
      </c>
      <c r="AK104" s="63">
        <f>IFERROR(invest_GIC!$C38/invest_GIC!$D38/12,0)</f>
        <v>0</v>
      </c>
      <c r="AL104" s="63">
        <f>IFERROR(invest_GIC!$C38/invest_GIC!$D38/12,0)</f>
        <v>0</v>
      </c>
      <c r="AM104" s="63">
        <f>IFERROR(invest_GIC!$C38/invest_GIC!$D38/12,0)</f>
        <v>0</v>
      </c>
      <c r="AN104" s="63">
        <f>IFERROR(invest_GIC!$C38/invest_GIC!$D38/12,0)</f>
        <v>0</v>
      </c>
      <c r="AO104" s="104">
        <f t="shared" si="89"/>
        <v>0</v>
      </c>
      <c r="AP104" s="63">
        <f>IFERROR(invest_GIC!$C38/invest_GIC!$D38/12,0)</f>
        <v>0</v>
      </c>
      <c r="AQ104" s="63">
        <f>IFERROR(invest_GIC!$C38/invest_GIC!$D38/12,0)</f>
        <v>0</v>
      </c>
      <c r="AR104" s="63">
        <f>IFERROR(invest_GIC!$C38/invest_GIC!$D38/12,0)</f>
        <v>0</v>
      </c>
      <c r="AS104" s="63">
        <f>IFERROR(invest_GIC!$C38/invest_GIC!$D38/12,0)</f>
        <v>0</v>
      </c>
      <c r="AT104" s="63">
        <f>IFERROR(invest_GIC!$C38/invest_GIC!$D38/12,0)</f>
        <v>0</v>
      </c>
      <c r="AU104" s="63">
        <f>IFERROR(invest_GIC!$C38/invest_GIC!$D38/12,0)</f>
        <v>0</v>
      </c>
      <c r="AV104" s="63">
        <f>IFERROR(invest_GIC!$C38/invest_GIC!$D38/12,0)</f>
        <v>0</v>
      </c>
      <c r="AW104" s="63">
        <f>IFERROR(invest_GIC!$C38/invest_GIC!$D38/12,0)</f>
        <v>0</v>
      </c>
      <c r="AX104" s="63">
        <f>IFERROR(invest_GIC!$C38/invest_GIC!$D38/12,0)</f>
        <v>0</v>
      </c>
      <c r="AY104" s="63">
        <f>IFERROR(invest_GIC!$C38/invest_GIC!$D38/12,0)</f>
        <v>0</v>
      </c>
      <c r="AZ104" s="63">
        <f>IFERROR(invest_GIC!$C38/invest_GIC!$D38/12,0)</f>
        <v>0</v>
      </c>
      <c r="BA104" s="63">
        <f>IFERROR(invest_GIC!$C38/invest_GIC!$D38/12,0)</f>
        <v>0</v>
      </c>
      <c r="BB104" s="104">
        <f t="shared" si="90"/>
        <v>0</v>
      </c>
      <c r="BC104" s="63">
        <f>IFERROR(invest_GIC!$C38/invest_GIC!$D38/12,0)</f>
        <v>0</v>
      </c>
      <c r="BD104" s="63">
        <f>IFERROR(invest_GIC!$C38/invest_GIC!$D38/12,0)</f>
        <v>0</v>
      </c>
      <c r="BE104" s="63">
        <f>IFERROR(invest_GIC!$C38/invest_GIC!$D38/12,0)</f>
        <v>0</v>
      </c>
      <c r="BF104" s="63">
        <f>IFERROR(invest_GIC!$C38/invest_GIC!$D38/12,0)</f>
        <v>0</v>
      </c>
      <c r="BG104" s="63">
        <f>IFERROR(invest_GIC!$C38/invest_GIC!$D38/12,0)</f>
        <v>0</v>
      </c>
      <c r="BH104" s="63">
        <f>IFERROR(invest_GIC!$C38/invest_GIC!$D38/12,0)</f>
        <v>0</v>
      </c>
      <c r="BI104" s="63">
        <f>IFERROR(invest_GIC!$C38/invest_GIC!$D38/12,0)</f>
        <v>0</v>
      </c>
      <c r="BJ104" s="63">
        <f>IFERROR(invest_GIC!$C38/invest_GIC!$D38/12,0)</f>
        <v>0</v>
      </c>
      <c r="BK104" s="63">
        <f>IFERROR(invest_GIC!$C38/invest_GIC!$D38/12,0)</f>
        <v>0</v>
      </c>
      <c r="BL104" s="63">
        <f>IFERROR(invest_GIC!$C38/invest_GIC!$D38/12,0)</f>
        <v>0</v>
      </c>
      <c r="BM104" s="63">
        <f>IFERROR(invest_GIC!$C38/invest_GIC!$D38/12,0)</f>
        <v>0</v>
      </c>
      <c r="BN104" s="63">
        <f>IFERROR(invest_GIC!$C38/invest_GIC!$D38/12,0)</f>
        <v>0</v>
      </c>
      <c r="BO104" s="104">
        <f t="shared" si="91"/>
        <v>0</v>
      </c>
    </row>
    <row r="105" spans="2:67" x14ac:dyDescent="0.25">
      <c r="B105" s="106">
        <f>invest_GIC!B39</f>
        <v>0</v>
      </c>
      <c r="C105" s="63">
        <f>IFERROR(invest_GIC!$C39/invest_GIC!$D39/12,0)</f>
        <v>0</v>
      </c>
      <c r="D105" s="63">
        <f>IFERROR(invest_GIC!$C39/invest_GIC!$D39/12,0)</f>
        <v>0</v>
      </c>
      <c r="E105" s="63">
        <f>IFERROR(invest_GIC!$C39/invest_GIC!$D39/12,0)</f>
        <v>0</v>
      </c>
      <c r="F105" s="63">
        <f>IFERROR(invest_GIC!$C39/invest_GIC!$D39/12,0)</f>
        <v>0</v>
      </c>
      <c r="G105" s="63">
        <f>IFERROR(invest_GIC!$C39/invest_GIC!$D39/12,0)</f>
        <v>0</v>
      </c>
      <c r="H105" s="63">
        <f>IFERROR(invest_GIC!$C39/invest_GIC!$D39/12,0)</f>
        <v>0</v>
      </c>
      <c r="I105" s="63">
        <f>IFERROR(invest_GIC!$C39/invest_GIC!$D39/12,0)</f>
        <v>0</v>
      </c>
      <c r="J105" s="63">
        <f>IFERROR(invest_GIC!$C39/invest_GIC!$D39/12,0)</f>
        <v>0</v>
      </c>
      <c r="K105" s="63">
        <f>IFERROR(invest_GIC!$C39/invest_GIC!$D39/12,0)</f>
        <v>0</v>
      </c>
      <c r="L105" s="63">
        <f>IFERROR(invest_GIC!$C39/invest_GIC!$D39/12,0)</f>
        <v>0</v>
      </c>
      <c r="M105" s="63">
        <f>IFERROR(invest_GIC!$C39/invest_GIC!$D39/12,0)</f>
        <v>0</v>
      </c>
      <c r="N105" s="63">
        <f>IFERROR(invest_GIC!$C39/invest_GIC!$D39/12,0)</f>
        <v>0</v>
      </c>
      <c r="O105" s="104">
        <f t="shared" si="87"/>
        <v>0</v>
      </c>
      <c r="P105" s="63">
        <f>IFERROR(invest_GIC!$C39/invest_GIC!$D39/12,0)</f>
        <v>0</v>
      </c>
      <c r="Q105" s="63">
        <f>IFERROR(invest_GIC!$C39/invest_GIC!$D39/12,0)</f>
        <v>0</v>
      </c>
      <c r="R105" s="63">
        <f>IFERROR(invest_GIC!$C39/invest_GIC!$D39/12,0)</f>
        <v>0</v>
      </c>
      <c r="S105" s="63">
        <f>IFERROR(invest_GIC!$C39/invest_GIC!$D39/12,0)</f>
        <v>0</v>
      </c>
      <c r="T105" s="63">
        <f>IFERROR(invest_GIC!$C39/invest_GIC!$D39/12,0)</f>
        <v>0</v>
      </c>
      <c r="U105" s="63">
        <f>IFERROR(invest_GIC!$C39/invest_GIC!$D39/12,0)</f>
        <v>0</v>
      </c>
      <c r="V105" s="63">
        <f>IFERROR(invest_GIC!$C39/invest_GIC!$D39/12,0)</f>
        <v>0</v>
      </c>
      <c r="W105" s="63">
        <f>IFERROR(invest_GIC!$C39/invest_GIC!$D39/12,0)</f>
        <v>0</v>
      </c>
      <c r="X105" s="63">
        <f>IFERROR(invest_GIC!$C39/invest_GIC!$D39/12,0)</f>
        <v>0</v>
      </c>
      <c r="Y105" s="63">
        <f>IFERROR(invest_GIC!$C39/invest_GIC!$D39/12,0)</f>
        <v>0</v>
      </c>
      <c r="Z105" s="63">
        <f>IFERROR(invest_GIC!$C39/invest_GIC!$D39/12,0)</f>
        <v>0</v>
      </c>
      <c r="AA105" s="63">
        <f>IFERROR(invest_GIC!$C39/invest_GIC!$D39/12,0)</f>
        <v>0</v>
      </c>
      <c r="AB105" s="104">
        <f t="shared" si="88"/>
        <v>0</v>
      </c>
      <c r="AC105" s="63">
        <f>IFERROR(invest_GIC!$C39/invest_GIC!$D39/12,0)</f>
        <v>0</v>
      </c>
      <c r="AD105" s="63">
        <f>IFERROR(invest_GIC!$C39/invest_GIC!$D39/12,0)</f>
        <v>0</v>
      </c>
      <c r="AE105" s="63">
        <f>IFERROR(invest_GIC!$C39/invest_GIC!$D39/12,0)</f>
        <v>0</v>
      </c>
      <c r="AF105" s="63">
        <f>IFERROR(invest_GIC!$C39/invest_GIC!$D39/12,0)</f>
        <v>0</v>
      </c>
      <c r="AG105" s="63">
        <f>IFERROR(invest_GIC!$C39/invest_GIC!$D39/12,0)</f>
        <v>0</v>
      </c>
      <c r="AH105" s="63">
        <f>IFERROR(invest_GIC!$C39/invest_GIC!$D39/12,0)</f>
        <v>0</v>
      </c>
      <c r="AI105" s="63">
        <f>IFERROR(invest_GIC!$C39/invest_GIC!$D39/12,0)</f>
        <v>0</v>
      </c>
      <c r="AJ105" s="63">
        <f>IFERROR(invest_GIC!$C39/invest_GIC!$D39/12,0)</f>
        <v>0</v>
      </c>
      <c r="AK105" s="63">
        <f>IFERROR(invest_GIC!$C39/invest_GIC!$D39/12,0)</f>
        <v>0</v>
      </c>
      <c r="AL105" s="63">
        <f>IFERROR(invest_GIC!$C39/invest_GIC!$D39/12,0)</f>
        <v>0</v>
      </c>
      <c r="AM105" s="63">
        <f>IFERROR(invest_GIC!$C39/invest_GIC!$D39/12,0)</f>
        <v>0</v>
      </c>
      <c r="AN105" s="63">
        <f>IFERROR(invest_GIC!$C39/invest_GIC!$D39/12,0)</f>
        <v>0</v>
      </c>
      <c r="AO105" s="104">
        <f t="shared" si="89"/>
        <v>0</v>
      </c>
      <c r="AP105" s="63">
        <f>IFERROR(invest_GIC!$C39/invest_GIC!$D39/12,0)</f>
        <v>0</v>
      </c>
      <c r="AQ105" s="63">
        <f>IFERROR(invest_GIC!$C39/invest_GIC!$D39/12,0)</f>
        <v>0</v>
      </c>
      <c r="AR105" s="63">
        <f>IFERROR(invest_GIC!$C39/invest_GIC!$D39/12,0)</f>
        <v>0</v>
      </c>
      <c r="AS105" s="63">
        <f>IFERROR(invest_GIC!$C39/invest_GIC!$D39/12,0)</f>
        <v>0</v>
      </c>
      <c r="AT105" s="63">
        <f>IFERROR(invest_GIC!$C39/invest_GIC!$D39/12,0)</f>
        <v>0</v>
      </c>
      <c r="AU105" s="63">
        <f>IFERROR(invest_GIC!$C39/invest_GIC!$D39/12,0)</f>
        <v>0</v>
      </c>
      <c r="AV105" s="63">
        <f>IFERROR(invest_GIC!$C39/invest_GIC!$D39/12,0)</f>
        <v>0</v>
      </c>
      <c r="AW105" s="63">
        <f>IFERROR(invest_GIC!$C39/invest_GIC!$D39/12,0)</f>
        <v>0</v>
      </c>
      <c r="AX105" s="63">
        <f>IFERROR(invest_GIC!$C39/invest_GIC!$D39/12,0)</f>
        <v>0</v>
      </c>
      <c r="AY105" s="63">
        <f>IFERROR(invest_GIC!$C39/invest_GIC!$D39/12,0)</f>
        <v>0</v>
      </c>
      <c r="AZ105" s="63">
        <f>IFERROR(invest_GIC!$C39/invest_GIC!$D39/12,0)</f>
        <v>0</v>
      </c>
      <c r="BA105" s="63">
        <f>IFERROR(invest_GIC!$C39/invest_GIC!$D39/12,0)</f>
        <v>0</v>
      </c>
      <c r="BB105" s="104">
        <f t="shared" si="90"/>
        <v>0</v>
      </c>
      <c r="BC105" s="63">
        <f>IFERROR(invest_GIC!$C39/invest_GIC!$D39/12,0)</f>
        <v>0</v>
      </c>
      <c r="BD105" s="63">
        <f>IFERROR(invest_GIC!$C39/invest_GIC!$D39/12,0)</f>
        <v>0</v>
      </c>
      <c r="BE105" s="63">
        <f>IFERROR(invest_GIC!$C39/invest_GIC!$D39/12,0)</f>
        <v>0</v>
      </c>
      <c r="BF105" s="63">
        <f>IFERROR(invest_GIC!$C39/invest_GIC!$D39/12,0)</f>
        <v>0</v>
      </c>
      <c r="BG105" s="63">
        <f>IFERROR(invest_GIC!$C39/invest_GIC!$D39/12,0)</f>
        <v>0</v>
      </c>
      <c r="BH105" s="63">
        <f>IFERROR(invest_GIC!$C39/invest_GIC!$D39/12,0)</f>
        <v>0</v>
      </c>
      <c r="BI105" s="63">
        <f>IFERROR(invest_GIC!$C39/invest_GIC!$D39/12,0)</f>
        <v>0</v>
      </c>
      <c r="BJ105" s="63">
        <f>IFERROR(invest_GIC!$C39/invest_GIC!$D39/12,0)</f>
        <v>0</v>
      </c>
      <c r="BK105" s="63">
        <f>IFERROR(invest_GIC!$C39/invest_GIC!$D39/12,0)</f>
        <v>0</v>
      </c>
      <c r="BL105" s="63">
        <f>IFERROR(invest_GIC!$C39/invest_GIC!$D39/12,0)</f>
        <v>0</v>
      </c>
      <c r="BM105" s="63">
        <f>IFERROR(invest_GIC!$C39/invest_GIC!$D39/12,0)</f>
        <v>0</v>
      </c>
      <c r="BN105" s="63">
        <f>IFERROR(invest_GIC!$C39/invest_GIC!$D39/12,0)</f>
        <v>0</v>
      </c>
      <c r="BO105" s="104">
        <f t="shared" si="91"/>
        <v>0</v>
      </c>
    </row>
    <row r="106" spans="2:67" x14ac:dyDescent="0.25">
      <c r="B106" s="106">
        <f>invest_GIC!B40</f>
        <v>0</v>
      </c>
      <c r="C106" s="63">
        <f>IFERROR(invest_GIC!$C40/invest_GIC!$D40/12,0)</f>
        <v>0</v>
      </c>
      <c r="D106" s="63">
        <f>IFERROR(invest_GIC!$C40/invest_GIC!$D40/12,0)</f>
        <v>0</v>
      </c>
      <c r="E106" s="63">
        <f>IFERROR(invest_GIC!$C40/invest_GIC!$D40/12,0)</f>
        <v>0</v>
      </c>
      <c r="F106" s="63">
        <f>IFERROR(invest_GIC!$C40/invest_GIC!$D40/12,0)</f>
        <v>0</v>
      </c>
      <c r="G106" s="63">
        <f>IFERROR(invest_GIC!$C40/invest_GIC!$D40/12,0)</f>
        <v>0</v>
      </c>
      <c r="H106" s="63">
        <f>IFERROR(invest_GIC!$C40/invest_GIC!$D40/12,0)</f>
        <v>0</v>
      </c>
      <c r="I106" s="63">
        <f>IFERROR(invest_GIC!$C40/invest_GIC!$D40/12,0)</f>
        <v>0</v>
      </c>
      <c r="J106" s="63">
        <f>IFERROR(invest_GIC!$C40/invest_GIC!$D40/12,0)</f>
        <v>0</v>
      </c>
      <c r="K106" s="63">
        <f>IFERROR(invest_GIC!$C40/invest_GIC!$D40/12,0)</f>
        <v>0</v>
      </c>
      <c r="L106" s="63">
        <f>IFERROR(invest_GIC!$C40/invest_GIC!$D40/12,0)</f>
        <v>0</v>
      </c>
      <c r="M106" s="63">
        <f>IFERROR(invest_GIC!$C40/invest_GIC!$D40/12,0)</f>
        <v>0</v>
      </c>
      <c r="N106" s="63">
        <f>IFERROR(invest_GIC!$C40/invest_GIC!$D40/12,0)</f>
        <v>0</v>
      </c>
      <c r="O106" s="104">
        <f t="shared" si="87"/>
        <v>0</v>
      </c>
      <c r="P106" s="63">
        <f>IFERROR(invest_GIC!$C40/invest_GIC!$D40/12,0)</f>
        <v>0</v>
      </c>
      <c r="Q106" s="63">
        <f>IFERROR(invest_GIC!$C40/invest_GIC!$D40/12,0)</f>
        <v>0</v>
      </c>
      <c r="R106" s="63">
        <f>IFERROR(invest_GIC!$C40/invest_GIC!$D40/12,0)</f>
        <v>0</v>
      </c>
      <c r="S106" s="63">
        <f>IFERROR(invest_GIC!$C40/invest_GIC!$D40/12,0)</f>
        <v>0</v>
      </c>
      <c r="T106" s="63">
        <f>IFERROR(invest_GIC!$C40/invest_GIC!$D40/12,0)</f>
        <v>0</v>
      </c>
      <c r="U106" s="63">
        <f>IFERROR(invest_GIC!$C40/invest_GIC!$D40/12,0)</f>
        <v>0</v>
      </c>
      <c r="V106" s="63">
        <f>IFERROR(invest_GIC!$C40/invest_GIC!$D40/12,0)</f>
        <v>0</v>
      </c>
      <c r="W106" s="63">
        <f>IFERROR(invest_GIC!$C40/invest_GIC!$D40/12,0)</f>
        <v>0</v>
      </c>
      <c r="X106" s="63">
        <f>IFERROR(invest_GIC!$C40/invest_GIC!$D40/12,0)</f>
        <v>0</v>
      </c>
      <c r="Y106" s="63">
        <f>IFERROR(invest_GIC!$C40/invest_GIC!$D40/12,0)</f>
        <v>0</v>
      </c>
      <c r="Z106" s="63">
        <f>IFERROR(invest_GIC!$C40/invest_GIC!$D40/12,0)</f>
        <v>0</v>
      </c>
      <c r="AA106" s="63">
        <f>IFERROR(invest_GIC!$C40/invest_GIC!$D40/12,0)</f>
        <v>0</v>
      </c>
      <c r="AB106" s="104">
        <f t="shared" si="88"/>
        <v>0</v>
      </c>
      <c r="AC106" s="63">
        <f>IFERROR(invest_GIC!$C40/invest_GIC!$D40/12,0)</f>
        <v>0</v>
      </c>
      <c r="AD106" s="63">
        <f>IFERROR(invest_GIC!$C40/invest_GIC!$D40/12,0)</f>
        <v>0</v>
      </c>
      <c r="AE106" s="63">
        <f>IFERROR(invest_GIC!$C40/invest_GIC!$D40/12,0)</f>
        <v>0</v>
      </c>
      <c r="AF106" s="63">
        <f>IFERROR(invest_GIC!$C40/invest_GIC!$D40/12,0)</f>
        <v>0</v>
      </c>
      <c r="AG106" s="63">
        <f>IFERROR(invest_GIC!$C40/invest_GIC!$D40/12,0)</f>
        <v>0</v>
      </c>
      <c r="AH106" s="63">
        <f>IFERROR(invest_GIC!$C40/invest_GIC!$D40/12,0)</f>
        <v>0</v>
      </c>
      <c r="AI106" s="63">
        <f>IFERROR(invest_GIC!$C40/invest_GIC!$D40/12,0)</f>
        <v>0</v>
      </c>
      <c r="AJ106" s="63">
        <f>IFERROR(invest_GIC!$C40/invest_GIC!$D40/12,0)</f>
        <v>0</v>
      </c>
      <c r="AK106" s="63">
        <f>IFERROR(invest_GIC!$C40/invest_GIC!$D40/12,0)</f>
        <v>0</v>
      </c>
      <c r="AL106" s="63">
        <f>IFERROR(invest_GIC!$C40/invest_GIC!$D40/12,0)</f>
        <v>0</v>
      </c>
      <c r="AM106" s="63">
        <f>IFERROR(invest_GIC!$C40/invest_GIC!$D40/12,0)</f>
        <v>0</v>
      </c>
      <c r="AN106" s="63">
        <f>IFERROR(invest_GIC!$C40/invest_GIC!$D40/12,0)</f>
        <v>0</v>
      </c>
      <c r="AO106" s="104">
        <f t="shared" si="89"/>
        <v>0</v>
      </c>
      <c r="AP106" s="63">
        <f>IFERROR(invest_GIC!$C40/invest_GIC!$D40/12,0)</f>
        <v>0</v>
      </c>
      <c r="AQ106" s="63">
        <f>IFERROR(invest_GIC!$C40/invest_GIC!$D40/12,0)</f>
        <v>0</v>
      </c>
      <c r="AR106" s="63">
        <f>IFERROR(invest_GIC!$C40/invest_GIC!$D40/12,0)</f>
        <v>0</v>
      </c>
      <c r="AS106" s="63">
        <f>IFERROR(invest_GIC!$C40/invest_GIC!$D40/12,0)</f>
        <v>0</v>
      </c>
      <c r="AT106" s="63">
        <f>IFERROR(invest_GIC!$C40/invest_GIC!$D40/12,0)</f>
        <v>0</v>
      </c>
      <c r="AU106" s="63">
        <f>IFERROR(invest_GIC!$C40/invest_GIC!$D40/12,0)</f>
        <v>0</v>
      </c>
      <c r="AV106" s="63">
        <f>IFERROR(invest_GIC!$C40/invest_GIC!$D40/12,0)</f>
        <v>0</v>
      </c>
      <c r="AW106" s="63">
        <f>IFERROR(invest_GIC!$C40/invest_GIC!$D40/12,0)</f>
        <v>0</v>
      </c>
      <c r="AX106" s="63">
        <f>IFERROR(invest_GIC!$C40/invest_GIC!$D40/12,0)</f>
        <v>0</v>
      </c>
      <c r="AY106" s="63">
        <f>IFERROR(invest_GIC!$C40/invest_GIC!$D40/12,0)</f>
        <v>0</v>
      </c>
      <c r="AZ106" s="63">
        <f>IFERROR(invest_GIC!$C40/invest_GIC!$D40/12,0)</f>
        <v>0</v>
      </c>
      <c r="BA106" s="63">
        <f>IFERROR(invest_GIC!$C40/invest_GIC!$D40/12,0)</f>
        <v>0</v>
      </c>
      <c r="BB106" s="104">
        <f t="shared" si="90"/>
        <v>0</v>
      </c>
      <c r="BC106" s="63">
        <f>IFERROR(invest_GIC!$C40/invest_GIC!$D40/12,0)</f>
        <v>0</v>
      </c>
      <c r="BD106" s="63">
        <f>IFERROR(invest_GIC!$C40/invest_GIC!$D40/12,0)</f>
        <v>0</v>
      </c>
      <c r="BE106" s="63">
        <f>IFERROR(invest_GIC!$C40/invest_GIC!$D40/12,0)</f>
        <v>0</v>
      </c>
      <c r="BF106" s="63">
        <f>IFERROR(invest_GIC!$C40/invest_GIC!$D40/12,0)</f>
        <v>0</v>
      </c>
      <c r="BG106" s="63">
        <f>IFERROR(invest_GIC!$C40/invest_GIC!$D40/12,0)</f>
        <v>0</v>
      </c>
      <c r="BH106" s="63">
        <f>IFERROR(invest_GIC!$C40/invest_GIC!$D40/12,0)</f>
        <v>0</v>
      </c>
      <c r="BI106" s="63">
        <f>IFERROR(invest_GIC!$C40/invest_GIC!$D40/12,0)</f>
        <v>0</v>
      </c>
      <c r="BJ106" s="63">
        <f>IFERROR(invest_GIC!$C40/invest_GIC!$D40/12,0)</f>
        <v>0</v>
      </c>
      <c r="BK106" s="63">
        <f>IFERROR(invest_GIC!$C40/invest_GIC!$D40/12,0)</f>
        <v>0</v>
      </c>
      <c r="BL106" s="63">
        <f>IFERROR(invest_GIC!$C40/invest_GIC!$D40/12,0)</f>
        <v>0</v>
      </c>
      <c r="BM106" s="63">
        <f>IFERROR(invest_GIC!$C40/invest_GIC!$D40/12,0)</f>
        <v>0</v>
      </c>
      <c r="BN106" s="63">
        <f>IFERROR(invest_GIC!$C40/invest_GIC!$D40/12,0)</f>
        <v>0</v>
      </c>
      <c r="BO106" s="104">
        <f t="shared" si="91"/>
        <v>0</v>
      </c>
    </row>
    <row r="107" spans="2:67" x14ac:dyDescent="0.25">
      <c r="B107" s="106">
        <f>invest_GIC!B41</f>
        <v>0</v>
      </c>
      <c r="C107" s="63">
        <f>IFERROR(invest_GIC!$C41/invest_GIC!$D41/12,0)</f>
        <v>0</v>
      </c>
      <c r="D107" s="63">
        <f>IFERROR(invest_GIC!$C41/invest_GIC!$D41/12,0)</f>
        <v>0</v>
      </c>
      <c r="E107" s="63">
        <f>IFERROR(invest_GIC!$C41/invest_GIC!$D41/12,0)</f>
        <v>0</v>
      </c>
      <c r="F107" s="63">
        <f>IFERROR(invest_GIC!$C41/invest_GIC!$D41/12,0)</f>
        <v>0</v>
      </c>
      <c r="G107" s="63">
        <f>IFERROR(invest_GIC!$C41/invest_GIC!$D41/12,0)</f>
        <v>0</v>
      </c>
      <c r="H107" s="63">
        <f>IFERROR(invest_GIC!$C41/invest_GIC!$D41/12,0)</f>
        <v>0</v>
      </c>
      <c r="I107" s="63">
        <f>IFERROR(invest_GIC!$C41/invest_GIC!$D41/12,0)</f>
        <v>0</v>
      </c>
      <c r="J107" s="63">
        <f>IFERROR(invest_GIC!$C41/invest_GIC!$D41/12,0)</f>
        <v>0</v>
      </c>
      <c r="K107" s="63">
        <f>IFERROR(invest_GIC!$C41/invest_GIC!$D41/12,0)</f>
        <v>0</v>
      </c>
      <c r="L107" s="63">
        <f>IFERROR(invest_GIC!$C41/invest_GIC!$D41/12,0)</f>
        <v>0</v>
      </c>
      <c r="M107" s="63">
        <f>IFERROR(invest_GIC!$C41/invest_GIC!$D41/12,0)</f>
        <v>0</v>
      </c>
      <c r="N107" s="63">
        <f>IFERROR(invest_GIC!$C41/invest_GIC!$D41/12,0)</f>
        <v>0</v>
      </c>
      <c r="O107" s="104">
        <f t="shared" si="87"/>
        <v>0</v>
      </c>
      <c r="P107" s="63">
        <f>IFERROR(invest_GIC!$C41/invest_GIC!$D41/12,0)</f>
        <v>0</v>
      </c>
      <c r="Q107" s="63">
        <f>IFERROR(invest_GIC!$C41/invest_GIC!$D41/12,0)</f>
        <v>0</v>
      </c>
      <c r="R107" s="63">
        <f>IFERROR(invest_GIC!$C41/invest_GIC!$D41/12,0)</f>
        <v>0</v>
      </c>
      <c r="S107" s="63">
        <f>IFERROR(invest_GIC!$C41/invest_GIC!$D41/12,0)</f>
        <v>0</v>
      </c>
      <c r="T107" s="63">
        <f>IFERROR(invest_GIC!$C41/invest_GIC!$D41/12,0)</f>
        <v>0</v>
      </c>
      <c r="U107" s="63">
        <f>IFERROR(invest_GIC!$C41/invest_GIC!$D41/12,0)</f>
        <v>0</v>
      </c>
      <c r="V107" s="63">
        <f>IFERROR(invest_GIC!$C41/invest_GIC!$D41/12,0)</f>
        <v>0</v>
      </c>
      <c r="W107" s="63">
        <f>IFERROR(invest_GIC!$C41/invest_GIC!$D41/12,0)</f>
        <v>0</v>
      </c>
      <c r="X107" s="63">
        <f>IFERROR(invest_GIC!$C41/invest_GIC!$D41/12,0)</f>
        <v>0</v>
      </c>
      <c r="Y107" s="63">
        <f>IFERROR(invest_GIC!$C41/invest_GIC!$D41/12,0)</f>
        <v>0</v>
      </c>
      <c r="Z107" s="63">
        <f>IFERROR(invest_GIC!$C41/invest_GIC!$D41/12,0)</f>
        <v>0</v>
      </c>
      <c r="AA107" s="63">
        <f>IFERROR(invest_GIC!$C41/invest_GIC!$D41/12,0)</f>
        <v>0</v>
      </c>
      <c r="AB107" s="104">
        <f t="shared" si="88"/>
        <v>0</v>
      </c>
      <c r="AC107" s="63">
        <f>IFERROR(invest_GIC!$C41/invest_GIC!$D41/12,0)</f>
        <v>0</v>
      </c>
      <c r="AD107" s="63">
        <f>IFERROR(invest_GIC!$C41/invest_GIC!$D41/12,0)</f>
        <v>0</v>
      </c>
      <c r="AE107" s="63">
        <f>IFERROR(invest_GIC!$C41/invest_GIC!$D41/12,0)</f>
        <v>0</v>
      </c>
      <c r="AF107" s="63">
        <f>IFERROR(invest_GIC!$C41/invest_GIC!$D41/12,0)</f>
        <v>0</v>
      </c>
      <c r="AG107" s="63">
        <f>IFERROR(invest_GIC!$C41/invest_GIC!$D41/12,0)</f>
        <v>0</v>
      </c>
      <c r="AH107" s="63">
        <f>IFERROR(invest_GIC!$C41/invest_GIC!$D41/12,0)</f>
        <v>0</v>
      </c>
      <c r="AI107" s="63">
        <f>IFERROR(invest_GIC!$C41/invest_GIC!$D41/12,0)</f>
        <v>0</v>
      </c>
      <c r="AJ107" s="63">
        <f>IFERROR(invest_GIC!$C41/invest_GIC!$D41/12,0)</f>
        <v>0</v>
      </c>
      <c r="AK107" s="63">
        <f>IFERROR(invest_GIC!$C41/invest_GIC!$D41/12,0)</f>
        <v>0</v>
      </c>
      <c r="AL107" s="63">
        <f>IFERROR(invest_GIC!$C41/invest_GIC!$D41/12,0)</f>
        <v>0</v>
      </c>
      <c r="AM107" s="63">
        <f>IFERROR(invest_GIC!$C41/invest_GIC!$D41/12,0)</f>
        <v>0</v>
      </c>
      <c r="AN107" s="63">
        <f>IFERROR(invest_GIC!$C41/invest_GIC!$D41/12,0)</f>
        <v>0</v>
      </c>
      <c r="AO107" s="104">
        <f t="shared" si="89"/>
        <v>0</v>
      </c>
      <c r="AP107" s="63">
        <f>IFERROR(invest_GIC!$C41/invest_GIC!$D41/12,0)</f>
        <v>0</v>
      </c>
      <c r="AQ107" s="63">
        <f>IFERROR(invest_GIC!$C41/invest_GIC!$D41/12,0)</f>
        <v>0</v>
      </c>
      <c r="AR107" s="63">
        <f>IFERROR(invest_GIC!$C41/invest_GIC!$D41/12,0)</f>
        <v>0</v>
      </c>
      <c r="AS107" s="63">
        <f>IFERROR(invest_GIC!$C41/invest_GIC!$D41/12,0)</f>
        <v>0</v>
      </c>
      <c r="AT107" s="63">
        <f>IFERROR(invest_GIC!$C41/invest_GIC!$D41/12,0)</f>
        <v>0</v>
      </c>
      <c r="AU107" s="63">
        <f>IFERROR(invest_GIC!$C41/invest_GIC!$D41/12,0)</f>
        <v>0</v>
      </c>
      <c r="AV107" s="63">
        <f>IFERROR(invest_GIC!$C41/invest_GIC!$D41/12,0)</f>
        <v>0</v>
      </c>
      <c r="AW107" s="63">
        <f>IFERROR(invest_GIC!$C41/invest_GIC!$D41/12,0)</f>
        <v>0</v>
      </c>
      <c r="AX107" s="63">
        <f>IFERROR(invest_GIC!$C41/invest_GIC!$D41/12,0)</f>
        <v>0</v>
      </c>
      <c r="AY107" s="63">
        <f>IFERROR(invest_GIC!$C41/invest_GIC!$D41/12,0)</f>
        <v>0</v>
      </c>
      <c r="AZ107" s="63">
        <f>IFERROR(invest_GIC!$C41/invest_GIC!$D41/12,0)</f>
        <v>0</v>
      </c>
      <c r="BA107" s="63">
        <f>IFERROR(invest_GIC!$C41/invest_GIC!$D41/12,0)</f>
        <v>0</v>
      </c>
      <c r="BB107" s="104">
        <f t="shared" si="90"/>
        <v>0</v>
      </c>
      <c r="BC107" s="63">
        <f>IFERROR(invest_GIC!$C41/invest_GIC!$D41/12,0)</f>
        <v>0</v>
      </c>
      <c r="BD107" s="63">
        <f>IFERROR(invest_GIC!$C41/invest_GIC!$D41/12,0)</f>
        <v>0</v>
      </c>
      <c r="BE107" s="63">
        <f>IFERROR(invest_GIC!$C41/invest_GIC!$D41/12,0)</f>
        <v>0</v>
      </c>
      <c r="BF107" s="63">
        <f>IFERROR(invest_GIC!$C41/invest_GIC!$D41/12,0)</f>
        <v>0</v>
      </c>
      <c r="BG107" s="63">
        <f>IFERROR(invest_GIC!$C41/invest_GIC!$D41/12,0)</f>
        <v>0</v>
      </c>
      <c r="BH107" s="63">
        <f>IFERROR(invest_GIC!$C41/invest_GIC!$D41/12,0)</f>
        <v>0</v>
      </c>
      <c r="BI107" s="63">
        <f>IFERROR(invest_GIC!$C41/invest_GIC!$D41/12,0)</f>
        <v>0</v>
      </c>
      <c r="BJ107" s="63">
        <f>IFERROR(invest_GIC!$C41/invest_GIC!$D41/12,0)</f>
        <v>0</v>
      </c>
      <c r="BK107" s="63">
        <f>IFERROR(invest_GIC!$C41/invest_GIC!$D41/12,0)</f>
        <v>0</v>
      </c>
      <c r="BL107" s="63">
        <f>IFERROR(invest_GIC!$C41/invest_GIC!$D41/12,0)</f>
        <v>0</v>
      </c>
      <c r="BM107" s="63">
        <f>IFERROR(invest_GIC!$C41/invest_GIC!$D41/12,0)</f>
        <v>0</v>
      </c>
      <c r="BN107" s="63">
        <f>IFERROR(invest_GIC!$C41/invest_GIC!$D41/12,0)</f>
        <v>0</v>
      </c>
      <c r="BO107" s="104">
        <f t="shared" si="91"/>
        <v>0</v>
      </c>
    </row>
    <row r="108" spans="2:67" x14ac:dyDescent="0.25">
      <c r="B108" s="106">
        <f>invest_GIC!B42</f>
        <v>0</v>
      </c>
      <c r="C108" s="63">
        <f>IFERROR(invest_GIC!$C42/invest_GIC!$D42/12,0)</f>
        <v>0</v>
      </c>
      <c r="D108" s="63">
        <f>IFERROR(invest_GIC!$C42/invest_GIC!$D42/12,0)</f>
        <v>0</v>
      </c>
      <c r="E108" s="63">
        <f>IFERROR(invest_GIC!$C42/invest_GIC!$D42/12,0)</f>
        <v>0</v>
      </c>
      <c r="F108" s="63">
        <f>IFERROR(invest_GIC!$C42/invest_GIC!$D42/12,0)</f>
        <v>0</v>
      </c>
      <c r="G108" s="63">
        <f>IFERROR(invest_GIC!$C42/invest_GIC!$D42/12,0)</f>
        <v>0</v>
      </c>
      <c r="H108" s="63">
        <f>IFERROR(invest_GIC!$C42/invest_GIC!$D42/12,0)</f>
        <v>0</v>
      </c>
      <c r="I108" s="63">
        <f>IFERROR(invest_GIC!$C42/invest_GIC!$D42/12,0)</f>
        <v>0</v>
      </c>
      <c r="J108" s="63">
        <f>IFERROR(invest_GIC!$C42/invest_GIC!$D42/12,0)</f>
        <v>0</v>
      </c>
      <c r="K108" s="63">
        <f>IFERROR(invest_GIC!$C42/invest_GIC!$D42/12,0)</f>
        <v>0</v>
      </c>
      <c r="L108" s="63">
        <f>IFERROR(invest_GIC!$C42/invest_GIC!$D42/12,0)</f>
        <v>0</v>
      </c>
      <c r="M108" s="63">
        <f>IFERROR(invest_GIC!$C42/invest_GIC!$D42/12,0)</f>
        <v>0</v>
      </c>
      <c r="N108" s="63">
        <f>IFERROR(invest_GIC!$C42/invest_GIC!$D42/12,0)</f>
        <v>0</v>
      </c>
      <c r="O108" s="104">
        <f t="shared" si="87"/>
        <v>0</v>
      </c>
      <c r="P108" s="63">
        <f>IFERROR(invest_GIC!$C42/invest_GIC!$D42/12,0)</f>
        <v>0</v>
      </c>
      <c r="Q108" s="63">
        <f>IFERROR(invest_GIC!$C42/invest_GIC!$D42/12,0)</f>
        <v>0</v>
      </c>
      <c r="R108" s="63">
        <f>IFERROR(invest_GIC!$C42/invest_GIC!$D42/12,0)</f>
        <v>0</v>
      </c>
      <c r="S108" s="63">
        <f>IFERROR(invest_GIC!$C42/invest_GIC!$D42/12,0)</f>
        <v>0</v>
      </c>
      <c r="T108" s="63">
        <f>IFERROR(invest_GIC!$C42/invest_GIC!$D42/12,0)</f>
        <v>0</v>
      </c>
      <c r="U108" s="63">
        <f>IFERROR(invest_GIC!$C42/invest_GIC!$D42/12,0)</f>
        <v>0</v>
      </c>
      <c r="V108" s="63">
        <f>IFERROR(invest_GIC!$C42/invest_GIC!$D42/12,0)</f>
        <v>0</v>
      </c>
      <c r="W108" s="63">
        <f>IFERROR(invest_GIC!$C42/invest_GIC!$D42/12,0)</f>
        <v>0</v>
      </c>
      <c r="X108" s="63">
        <f>IFERROR(invest_GIC!$C42/invest_GIC!$D42/12,0)</f>
        <v>0</v>
      </c>
      <c r="Y108" s="63">
        <f>IFERROR(invest_GIC!$C42/invest_GIC!$D42/12,0)</f>
        <v>0</v>
      </c>
      <c r="Z108" s="63">
        <f>IFERROR(invest_GIC!$C42/invest_GIC!$D42/12,0)</f>
        <v>0</v>
      </c>
      <c r="AA108" s="63">
        <f>IFERROR(invest_GIC!$C42/invest_GIC!$D42/12,0)</f>
        <v>0</v>
      </c>
      <c r="AB108" s="104">
        <f t="shared" si="88"/>
        <v>0</v>
      </c>
      <c r="AC108" s="63">
        <f>IFERROR(invest_GIC!$C42/invest_GIC!$D42/12,0)</f>
        <v>0</v>
      </c>
      <c r="AD108" s="63">
        <f>IFERROR(invest_GIC!$C42/invest_GIC!$D42/12,0)</f>
        <v>0</v>
      </c>
      <c r="AE108" s="63">
        <f>IFERROR(invest_GIC!$C42/invest_GIC!$D42/12,0)</f>
        <v>0</v>
      </c>
      <c r="AF108" s="63">
        <f>IFERROR(invest_GIC!$C42/invest_GIC!$D42/12,0)</f>
        <v>0</v>
      </c>
      <c r="AG108" s="63">
        <f>IFERROR(invest_GIC!$C42/invest_GIC!$D42/12,0)</f>
        <v>0</v>
      </c>
      <c r="AH108" s="63">
        <f>IFERROR(invest_GIC!$C42/invest_GIC!$D42/12,0)</f>
        <v>0</v>
      </c>
      <c r="AI108" s="63">
        <f>IFERROR(invest_GIC!$C42/invest_GIC!$D42/12,0)</f>
        <v>0</v>
      </c>
      <c r="AJ108" s="63">
        <f>IFERROR(invest_GIC!$C42/invest_GIC!$D42/12,0)</f>
        <v>0</v>
      </c>
      <c r="AK108" s="63">
        <f>IFERROR(invest_GIC!$C42/invest_GIC!$D42/12,0)</f>
        <v>0</v>
      </c>
      <c r="AL108" s="63">
        <f>IFERROR(invest_GIC!$C42/invest_GIC!$D42/12,0)</f>
        <v>0</v>
      </c>
      <c r="AM108" s="63">
        <f>IFERROR(invest_GIC!$C42/invest_GIC!$D42/12,0)</f>
        <v>0</v>
      </c>
      <c r="AN108" s="63">
        <f>IFERROR(invest_GIC!$C42/invest_GIC!$D42/12,0)</f>
        <v>0</v>
      </c>
      <c r="AO108" s="104">
        <f t="shared" si="89"/>
        <v>0</v>
      </c>
      <c r="AP108" s="63">
        <f>IFERROR(invest_GIC!$C42/invest_GIC!$D42/12,0)</f>
        <v>0</v>
      </c>
      <c r="AQ108" s="63">
        <f>IFERROR(invest_GIC!$C42/invest_GIC!$D42/12,0)</f>
        <v>0</v>
      </c>
      <c r="AR108" s="63">
        <f>IFERROR(invest_GIC!$C42/invest_GIC!$D42/12,0)</f>
        <v>0</v>
      </c>
      <c r="AS108" s="63">
        <f>IFERROR(invest_GIC!$C42/invest_GIC!$D42/12,0)</f>
        <v>0</v>
      </c>
      <c r="AT108" s="63">
        <f>IFERROR(invest_GIC!$C42/invest_GIC!$D42/12,0)</f>
        <v>0</v>
      </c>
      <c r="AU108" s="63">
        <f>IFERROR(invest_GIC!$C42/invest_GIC!$D42/12,0)</f>
        <v>0</v>
      </c>
      <c r="AV108" s="63">
        <f>IFERROR(invest_GIC!$C42/invest_GIC!$D42/12,0)</f>
        <v>0</v>
      </c>
      <c r="AW108" s="63">
        <f>IFERROR(invest_GIC!$C42/invest_GIC!$D42/12,0)</f>
        <v>0</v>
      </c>
      <c r="AX108" s="63">
        <f>IFERROR(invest_GIC!$C42/invest_GIC!$D42/12,0)</f>
        <v>0</v>
      </c>
      <c r="AY108" s="63">
        <f>IFERROR(invest_GIC!$C42/invest_GIC!$D42/12,0)</f>
        <v>0</v>
      </c>
      <c r="AZ108" s="63">
        <f>IFERROR(invest_GIC!$C42/invest_GIC!$D42/12,0)</f>
        <v>0</v>
      </c>
      <c r="BA108" s="63">
        <f>IFERROR(invest_GIC!$C42/invest_GIC!$D42/12,0)</f>
        <v>0</v>
      </c>
      <c r="BB108" s="104">
        <f t="shared" si="90"/>
        <v>0</v>
      </c>
      <c r="BC108" s="63">
        <f>IFERROR(invest_GIC!$C42/invest_GIC!$D42/12,0)</f>
        <v>0</v>
      </c>
      <c r="BD108" s="63">
        <f>IFERROR(invest_GIC!$C42/invest_GIC!$D42/12,0)</f>
        <v>0</v>
      </c>
      <c r="BE108" s="63">
        <f>IFERROR(invest_GIC!$C42/invest_GIC!$D42/12,0)</f>
        <v>0</v>
      </c>
      <c r="BF108" s="63">
        <f>IFERROR(invest_GIC!$C42/invest_GIC!$D42/12,0)</f>
        <v>0</v>
      </c>
      <c r="BG108" s="63">
        <f>IFERROR(invest_GIC!$C42/invest_GIC!$D42/12,0)</f>
        <v>0</v>
      </c>
      <c r="BH108" s="63">
        <f>IFERROR(invest_GIC!$C42/invest_GIC!$D42/12,0)</f>
        <v>0</v>
      </c>
      <c r="BI108" s="63">
        <f>IFERROR(invest_GIC!$C42/invest_GIC!$D42/12,0)</f>
        <v>0</v>
      </c>
      <c r="BJ108" s="63">
        <f>IFERROR(invest_GIC!$C42/invest_GIC!$D42/12,0)</f>
        <v>0</v>
      </c>
      <c r="BK108" s="63">
        <f>IFERROR(invest_GIC!$C42/invest_GIC!$D42/12,0)</f>
        <v>0</v>
      </c>
      <c r="BL108" s="63">
        <f>IFERROR(invest_GIC!$C42/invest_GIC!$D42/12,0)</f>
        <v>0</v>
      </c>
      <c r="BM108" s="63">
        <f>IFERROR(invest_GIC!$C42/invest_GIC!$D42/12,0)</f>
        <v>0</v>
      </c>
      <c r="BN108" s="63">
        <f>IFERROR(invest_GIC!$C42/invest_GIC!$D42/12,0)</f>
        <v>0</v>
      </c>
      <c r="BO108" s="104">
        <f t="shared" si="91"/>
        <v>0</v>
      </c>
    </row>
    <row r="109" spans="2:67" x14ac:dyDescent="0.25">
      <c r="B109" s="106">
        <f>invest_GIC!B43</f>
        <v>0</v>
      </c>
      <c r="C109" s="63">
        <f>IFERROR(invest_GIC!$C43/invest_GIC!$D43/12,0)</f>
        <v>0</v>
      </c>
      <c r="D109" s="63">
        <f>IFERROR(invest_GIC!$C43/invest_GIC!$D43/12,0)</f>
        <v>0</v>
      </c>
      <c r="E109" s="63">
        <f>IFERROR(invest_GIC!$C43/invest_GIC!$D43/12,0)</f>
        <v>0</v>
      </c>
      <c r="F109" s="63">
        <f>IFERROR(invest_GIC!$C43/invest_GIC!$D43/12,0)</f>
        <v>0</v>
      </c>
      <c r="G109" s="63">
        <f>IFERROR(invest_GIC!$C43/invest_GIC!$D43/12,0)</f>
        <v>0</v>
      </c>
      <c r="H109" s="63">
        <f>IFERROR(invest_GIC!$C43/invest_GIC!$D43/12,0)</f>
        <v>0</v>
      </c>
      <c r="I109" s="63">
        <f>IFERROR(invest_GIC!$C43/invest_GIC!$D43/12,0)</f>
        <v>0</v>
      </c>
      <c r="J109" s="63">
        <f>IFERROR(invest_GIC!$C43/invest_GIC!$D43/12,0)</f>
        <v>0</v>
      </c>
      <c r="K109" s="63">
        <f>IFERROR(invest_GIC!$C43/invest_GIC!$D43/12,0)</f>
        <v>0</v>
      </c>
      <c r="L109" s="63">
        <f>IFERROR(invest_GIC!$C43/invest_GIC!$D43/12,0)</f>
        <v>0</v>
      </c>
      <c r="M109" s="63">
        <f>IFERROR(invest_GIC!$C43/invest_GIC!$D43/12,0)</f>
        <v>0</v>
      </c>
      <c r="N109" s="63">
        <f>IFERROR(invest_GIC!$C43/invest_GIC!$D43/12,0)</f>
        <v>0</v>
      </c>
      <c r="O109" s="104">
        <f t="shared" si="87"/>
        <v>0</v>
      </c>
      <c r="P109" s="63">
        <f>IFERROR(invest_GIC!$C43/invest_GIC!$D43/12,0)</f>
        <v>0</v>
      </c>
      <c r="Q109" s="63">
        <f>IFERROR(invest_GIC!$C43/invest_GIC!$D43/12,0)</f>
        <v>0</v>
      </c>
      <c r="R109" s="63">
        <f>IFERROR(invest_GIC!$C43/invest_GIC!$D43/12,0)</f>
        <v>0</v>
      </c>
      <c r="S109" s="63">
        <f>IFERROR(invest_GIC!$C43/invest_GIC!$D43/12,0)</f>
        <v>0</v>
      </c>
      <c r="T109" s="63">
        <f>IFERROR(invest_GIC!$C43/invest_GIC!$D43/12,0)</f>
        <v>0</v>
      </c>
      <c r="U109" s="63">
        <f>IFERROR(invest_GIC!$C43/invest_GIC!$D43/12,0)</f>
        <v>0</v>
      </c>
      <c r="V109" s="63">
        <f>IFERROR(invest_GIC!$C43/invest_GIC!$D43/12,0)</f>
        <v>0</v>
      </c>
      <c r="W109" s="63">
        <f>IFERROR(invest_GIC!$C43/invest_GIC!$D43/12,0)</f>
        <v>0</v>
      </c>
      <c r="X109" s="63">
        <f>IFERROR(invest_GIC!$C43/invest_GIC!$D43/12,0)</f>
        <v>0</v>
      </c>
      <c r="Y109" s="63">
        <f>IFERROR(invest_GIC!$C43/invest_GIC!$D43/12,0)</f>
        <v>0</v>
      </c>
      <c r="Z109" s="63">
        <f>IFERROR(invest_GIC!$C43/invest_GIC!$D43/12,0)</f>
        <v>0</v>
      </c>
      <c r="AA109" s="63">
        <f>IFERROR(invest_GIC!$C43/invest_GIC!$D43/12,0)</f>
        <v>0</v>
      </c>
      <c r="AB109" s="104">
        <f t="shared" si="88"/>
        <v>0</v>
      </c>
      <c r="AC109" s="63">
        <f>IFERROR(invest_GIC!$C43/invest_GIC!$D43/12,0)</f>
        <v>0</v>
      </c>
      <c r="AD109" s="63">
        <f>IFERROR(invest_GIC!$C43/invest_GIC!$D43/12,0)</f>
        <v>0</v>
      </c>
      <c r="AE109" s="63">
        <f>IFERROR(invest_GIC!$C43/invest_GIC!$D43/12,0)</f>
        <v>0</v>
      </c>
      <c r="AF109" s="63">
        <f>IFERROR(invest_GIC!$C43/invest_GIC!$D43/12,0)</f>
        <v>0</v>
      </c>
      <c r="AG109" s="63">
        <f>IFERROR(invest_GIC!$C43/invest_GIC!$D43/12,0)</f>
        <v>0</v>
      </c>
      <c r="AH109" s="63">
        <f>IFERROR(invest_GIC!$C43/invest_GIC!$D43/12,0)</f>
        <v>0</v>
      </c>
      <c r="AI109" s="63">
        <f>IFERROR(invest_GIC!$C43/invest_GIC!$D43/12,0)</f>
        <v>0</v>
      </c>
      <c r="AJ109" s="63">
        <f>IFERROR(invest_GIC!$C43/invest_GIC!$D43/12,0)</f>
        <v>0</v>
      </c>
      <c r="AK109" s="63">
        <f>IFERROR(invest_GIC!$C43/invest_GIC!$D43/12,0)</f>
        <v>0</v>
      </c>
      <c r="AL109" s="63">
        <f>IFERROR(invest_GIC!$C43/invest_GIC!$D43/12,0)</f>
        <v>0</v>
      </c>
      <c r="AM109" s="63">
        <f>IFERROR(invest_GIC!$C43/invest_GIC!$D43/12,0)</f>
        <v>0</v>
      </c>
      <c r="AN109" s="63">
        <f>IFERROR(invest_GIC!$C43/invest_GIC!$D43/12,0)</f>
        <v>0</v>
      </c>
      <c r="AO109" s="104">
        <f t="shared" si="89"/>
        <v>0</v>
      </c>
      <c r="AP109" s="63">
        <f>IFERROR(invest_GIC!$C43/invest_GIC!$D43/12,0)</f>
        <v>0</v>
      </c>
      <c r="AQ109" s="63">
        <f>IFERROR(invest_GIC!$C43/invest_GIC!$D43/12,0)</f>
        <v>0</v>
      </c>
      <c r="AR109" s="63">
        <f>IFERROR(invest_GIC!$C43/invest_GIC!$D43/12,0)</f>
        <v>0</v>
      </c>
      <c r="AS109" s="63">
        <f>IFERROR(invest_GIC!$C43/invest_GIC!$D43/12,0)</f>
        <v>0</v>
      </c>
      <c r="AT109" s="63">
        <f>IFERROR(invest_GIC!$C43/invest_GIC!$D43/12,0)</f>
        <v>0</v>
      </c>
      <c r="AU109" s="63">
        <f>IFERROR(invest_GIC!$C43/invest_GIC!$D43/12,0)</f>
        <v>0</v>
      </c>
      <c r="AV109" s="63">
        <f>IFERROR(invest_GIC!$C43/invest_GIC!$D43/12,0)</f>
        <v>0</v>
      </c>
      <c r="AW109" s="63">
        <f>IFERROR(invest_GIC!$C43/invest_GIC!$D43/12,0)</f>
        <v>0</v>
      </c>
      <c r="AX109" s="63">
        <f>IFERROR(invest_GIC!$C43/invest_GIC!$D43/12,0)</f>
        <v>0</v>
      </c>
      <c r="AY109" s="63">
        <f>IFERROR(invest_GIC!$C43/invest_GIC!$D43/12,0)</f>
        <v>0</v>
      </c>
      <c r="AZ109" s="63">
        <f>IFERROR(invest_GIC!$C43/invest_GIC!$D43/12,0)</f>
        <v>0</v>
      </c>
      <c r="BA109" s="63">
        <f>IFERROR(invest_GIC!$C43/invest_GIC!$D43/12,0)</f>
        <v>0</v>
      </c>
      <c r="BB109" s="104">
        <f t="shared" si="90"/>
        <v>0</v>
      </c>
      <c r="BC109" s="63">
        <f>IFERROR(invest_GIC!$C43/invest_GIC!$D43/12,0)</f>
        <v>0</v>
      </c>
      <c r="BD109" s="63">
        <f>IFERROR(invest_GIC!$C43/invest_GIC!$D43/12,0)</f>
        <v>0</v>
      </c>
      <c r="BE109" s="63">
        <f>IFERROR(invest_GIC!$C43/invest_GIC!$D43/12,0)</f>
        <v>0</v>
      </c>
      <c r="BF109" s="63">
        <f>IFERROR(invest_GIC!$C43/invest_GIC!$D43/12,0)</f>
        <v>0</v>
      </c>
      <c r="BG109" s="63">
        <f>IFERROR(invest_GIC!$C43/invest_GIC!$D43/12,0)</f>
        <v>0</v>
      </c>
      <c r="BH109" s="63">
        <f>IFERROR(invest_GIC!$C43/invest_GIC!$D43/12,0)</f>
        <v>0</v>
      </c>
      <c r="BI109" s="63">
        <f>IFERROR(invest_GIC!$C43/invest_GIC!$D43/12,0)</f>
        <v>0</v>
      </c>
      <c r="BJ109" s="63">
        <f>IFERROR(invest_GIC!$C43/invest_GIC!$D43/12,0)</f>
        <v>0</v>
      </c>
      <c r="BK109" s="63">
        <f>IFERROR(invest_GIC!$C43/invest_GIC!$D43/12,0)</f>
        <v>0</v>
      </c>
      <c r="BL109" s="63">
        <f>IFERROR(invest_GIC!$C43/invest_GIC!$D43/12,0)</f>
        <v>0</v>
      </c>
      <c r="BM109" s="63">
        <f>IFERROR(invest_GIC!$C43/invest_GIC!$D43/12,0)</f>
        <v>0</v>
      </c>
      <c r="BN109" s="63">
        <f>IFERROR(invest_GIC!$C43/invest_GIC!$D43/12,0)</f>
        <v>0</v>
      </c>
      <c r="BO109" s="104">
        <f t="shared" si="91"/>
        <v>0</v>
      </c>
    </row>
    <row r="110" spans="2:67" x14ac:dyDescent="0.25">
      <c r="B110" s="106">
        <f>invest_GIC!B44</f>
        <v>0</v>
      </c>
      <c r="C110" s="63">
        <f>IFERROR(invest_GIC!$C44/invest_GIC!$D44/12,0)</f>
        <v>0</v>
      </c>
      <c r="D110" s="63">
        <f>IFERROR(invest_GIC!$C44/invest_GIC!$D44/12,0)</f>
        <v>0</v>
      </c>
      <c r="E110" s="63">
        <f>IFERROR(invest_GIC!$C44/invest_GIC!$D44/12,0)</f>
        <v>0</v>
      </c>
      <c r="F110" s="63">
        <f>IFERROR(invest_GIC!$C44/invest_GIC!$D44/12,0)</f>
        <v>0</v>
      </c>
      <c r="G110" s="63">
        <f>IFERROR(invest_GIC!$C44/invest_GIC!$D44/12,0)</f>
        <v>0</v>
      </c>
      <c r="H110" s="63">
        <f>IFERROR(invest_GIC!$C44/invest_GIC!$D44/12,0)</f>
        <v>0</v>
      </c>
      <c r="I110" s="63">
        <f>IFERROR(invest_GIC!$C44/invest_GIC!$D44/12,0)</f>
        <v>0</v>
      </c>
      <c r="J110" s="63">
        <f>IFERROR(invest_GIC!$C44/invest_GIC!$D44/12,0)</f>
        <v>0</v>
      </c>
      <c r="K110" s="63">
        <f>IFERROR(invest_GIC!$C44/invest_GIC!$D44/12,0)</f>
        <v>0</v>
      </c>
      <c r="L110" s="63">
        <f>IFERROR(invest_GIC!$C44/invest_GIC!$D44/12,0)</f>
        <v>0</v>
      </c>
      <c r="M110" s="63">
        <f>IFERROR(invest_GIC!$C44/invest_GIC!$D44/12,0)</f>
        <v>0</v>
      </c>
      <c r="N110" s="63">
        <f>IFERROR(invest_GIC!$C44/invest_GIC!$D44/12,0)</f>
        <v>0</v>
      </c>
      <c r="O110" s="104">
        <f t="shared" si="87"/>
        <v>0</v>
      </c>
      <c r="P110" s="63">
        <f>IFERROR(invest_GIC!$C44/invest_GIC!$D44/12,0)</f>
        <v>0</v>
      </c>
      <c r="Q110" s="63">
        <f>IFERROR(invest_GIC!$C44/invest_GIC!$D44/12,0)</f>
        <v>0</v>
      </c>
      <c r="R110" s="63">
        <f>IFERROR(invest_GIC!$C44/invest_GIC!$D44/12,0)</f>
        <v>0</v>
      </c>
      <c r="S110" s="63">
        <f>IFERROR(invest_GIC!$C44/invest_GIC!$D44/12,0)</f>
        <v>0</v>
      </c>
      <c r="T110" s="63">
        <f>IFERROR(invest_GIC!$C44/invest_GIC!$D44/12,0)</f>
        <v>0</v>
      </c>
      <c r="U110" s="63">
        <f>IFERROR(invest_GIC!$C44/invest_GIC!$D44/12,0)</f>
        <v>0</v>
      </c>
      <c r="V110" s="63">
        <f>IFERROR(invest_GIC!$C44/invest_GIC!$D44/12,0)</f>
        <v>0</v>
      </c>
      <c r="W110" s="63">
        <f>IFERROR(invest_GIC!$C44/invest_GIC!$D44/12,0)</f>
        <v>0</v>
      </c>
      <c r="X110" s="63">
        <f>IFERROR(invest_GIC!$C44/invest_GIC!$D44/12,0)</f>
        <v>0</v>
      </c>
      <c r="Y110" s="63">
        <f>IFERROR(invest_GIC!$C44/invest_GIC!$D44/12,0)</f>
        <v>0</v>
      </c>
      <c r="Z110" s="63">
        <f>IFERROR(invest_GIC!$C44/invest_GIC!$D44/12,0)</f>
        <v>0</v>
      </c>
      <c r="AA110" s="63">
        <f>IFERROR(invest_GIC!$C44/invest_GIC!$D44/12,0)</f>
        <v>0</v>
      </c>
      <c r="AB110" s="104">
        <f t="shared" si="88"/>
        <v>0</v>
      </c>
      <c r="AC110" s="63">
        <f>IFERROR(invest_GIC!$C44/invest_GIC!$D44/12,0)</f>
        <v>0</v>
      </c>
      <c r="AD110" s="63">
        <f>IFERROR(invest_GIC!$C44/invest_GIC!$D44/12,0)</f>
        <v>0</v>
      </c>
      <c r="AE110" s="63">
        <f>IFERROR(invest_GIC!$C44/invest_GIC!$D44/12,0)</f>
        <v>0</v>
      </c>
      <c r="AF110" s="63">
        <f>IFERROR(invest_GIC!$C44/invest_GIC!$D44/12,0)</f>
        <v>0</v>
      </c>
      <c r="AG110" s="63">
        <f>IFERROR(invest_GIC!$C44/invest_GIC!$D44/12,0)</f>
        <v>0</v>
      </c>
      <c r="AH110" s="63">
        <f>IFERROR(invest_GIC!$C44/invest_GIC!$D44/12,0)</f>
        <v>0</v>
      </c>
      <c r="AI110" s="63">
        <f>IFERROR(invest_GIC!$C44/invest_GIC!$D44/12,0)</f>
        <v>0</v>
      </c>
      <c r="AJ110" s="63">
        <f>IFERROR(invest_GIC!$C44/invest_GIC!$D44/12,0)</f>
        <v>0</v>
      </c>
      <c r="AK110" s="63">
        <f>IFERROR(invest_GIC!$C44/invest_GIC!$D44/12,0)</f>
        <v>0</v>
      </c>
      <c r="AL110" s="63">
        <f>IFERROR(invest_GIC!$C44/invest_GIC!$D44/12,0)</f>
        <v>0</v>
      </c>
      <c r="AM110" s="63">
        <f>IFERROR(invest_GIC!$C44/invest_GIC!$D44/12,0)</f>
        <v>0</v>
      </c>
      <c r="AN110" s="63">
        <f>IFERROR(invest_GIC!$C44/invest_GIC!$D44/12,0)</f>
        <v>0</v>
      </c>
      <c r="AO110" s="104">
        <f t="shared" si="89"/>
        <v>0</v>
      </c>
      <c r="AP110" s="63">
        <f>IFERROR(invest_GIC!$C44/invest_GIC!$D44/12,0)</f>
        <v>0</v>
      </c>
      <c r="AQ110" s="63">
        <f>IFERROR(invest_GIC!$C44/invest_GIC!$D44/12,0)</f>
        <v>0</v>
      </c>
      <c r="AR110" s="63">
        <f>IFERROR(invest_GIC!$C44/invest_GIC!$D44/12,0)</f>
        <v>0</v>
      </c>
      <c r="AS110" s="63">
        <f>IFERROR(invest_GIC!$C44/invest_GIC!$D44/12,0)</f>
        <v>0</v>
      </c>
      <c r="AT110" s="63">
        <f>IFERROR(invest_GIC!$C44/invest_GIC!$D44/12,0)</f>
        <v>0</v>
      </c>
      <c r="AU110" s="63">
        <f>IFERROR(invest_GIC!$C44/invest_GIC!$D44/12,0)</f>
        <v>0</v>
      </c>
      <c r="AV110" s="63">
        <f>IFERROR(invest_GIC!$C44/invest_GIC!$D44/12,0)</f>
        <v>0</v>
      </c>
      <c r="AW110" s="63">
        <f>IFERROR(invest_GIC!$C44/invest_GIC!$D44/12,0)</f>
        <v>0</v>
      </c>
      <c r="AX110" s="63">
        <f>IFERROR(invest_GIC!$C44/invest_GIC!$D44/12,0)</f>
        <v>0</v>
      </c>
      <c r="AY110" s="63">
        <f>IFERROR(invest_GIC!$C44/invest_GIC!$D44/12,0)</f>
        <v>0</v>
      </c>
      <c r="AZ110" s="63">
        <f>IFERROR(invest_GIC!$C44/invest_GIC!$D44/12,0)</f>
        <v>0</v>
      </c>
      <c r="BA110" s="63">
        <f>IFERROR(invest_GIC!$C44/invest_GIC!$D44/12,0)</f>
        <v>0</v>
      </c>
      <c r="BB110" s="104">
        <f t="shared" si="90"/>
        <v>0</v>
      </c>
      <c r="BC110" s="63">
        <f>IFERROR(invest_GIC!$C44/invest_GIC!$D44/12,0)</f>
        <v>0</v>
      </c>
      <c r="BD110" s="63">
        <f>IFERROR(invest_GIC!$C44/invest_GIC!$D44/12,0)</f>
        <v>0</v>
      </c>
      <c r="BE110" s="63">
        <f>IFERROR(invest_GIC!$C44/invest_GIC!$D44/12,0)</f>
        <v>0</v>
      </c>
      <c r="BF110" s="63">
        <f>IFERROR(invest_GIC!$C44/invest_GIC!$D44/12,0)</f>
        <v>0</v>
      </c>
      <c r="BG110" s="63">
        <f>IFERROR(invest_GIC!$C44/invest_GIC!$D44/12,0)</f>
        <v>0</v>
      </c>
      <c r="BH110" s="63">
        <f>IFERROR(invest_GIC!$C44/invest_GIC!$D44/12,0)</f>
        <v>0</v>
      </c>
      <c r="BI110" s="63">
        <f>IFERROR(invest_GIC!$C44/invest_GIC!$D44/12,0)</f>
        <v>0</v>
      </c>
      <c r="BJ110" s="63">
        <f>IFERROR(invest_GIC!$C44/invest_GIC!$D44/12,0)</f>
        <v>0</v>
      </c>
      <c r="BK110" s="63">
        <f>IFERROR(invest_GIC!$C44/invest_GIC!$D44/12,0)</f>
        <v>0</v>
      </c>
      <c r="BL110" s="63">
        <f>IFERROR(invest_GIC!$C44/invest_GIC!$D44/12,0)</f>
        <v>0</v>
      </c>
      <c r="BM110" s="63">
        <f>IFERROR(invest_GIC!$C44/invest_GIC!$D44/12,0)</f>
        <v>0</v>
      </c>
      <c r="BN110" s="63">
        <f>IFERROR(invest_GIC!$C44/invest_GIC!$D44/12,0)</f>
        <v>0</v>
      </c>
      <c r="BO110" s="104">
        <f t="shared" si="91"/>
        <v>0</v>
      </c>
    </row>
    <row r="111" spans="2:67" x14ac:dyDescent="0.25">
      <c r="B111" s="106">
        <f>invest_GIC!B45</f>
        <v>0</v>
      </c>
      <c r="C111" s="63">
        <f>IFERROR(invest_GIC!$C45/invest_GIC!$D45/12,0)</f>
        <v>0</v>
      </c>
      <c r="D111" s="63">
        <f>IFERROR(invest_GIC!$C45/invest_GIC!$D45/12,0)</f>
        <v>0</v>
      </c>
      <c r="E111" s="63">
        <f>IFERROR(invest_GIC!$C45/invest_GIC!$D45/12,0)</f>
        <v>0</v>
      </c>
      <c r="F111" s="63">
        <f>IFERROR(invest_GIC!$C45/invest_GIC!$D45/12,0)</f>
        <v>0</v>
      </c>
      <c r="G111" s="63">
        <f>IFERROR(invest_GIC!$C45/invest_GIC!$D45/12,0)</f>
        <v>0</v>
      </c>
      <c r="H111" s="63">
        <f>IFERROR(invest_GIC!$C45/invest_GIC!$D45/12,0)</f>
        <v>0</v>
      </c>
      <c r="I111" s="63">
        <f>IFERROR(invest_GIC!$C45/invest_GIC!$D45/12,0)</f>
        <v>0</v>
      </c>
      <c r="J111" s="63">
        <f>IFERROR(invest_GIC!$C45/invest_GIC!$D45/12,0)</f>
        <v>0</v>
      </c>
      <c r="K111" s="63">
        <f>IFERROR(invest_GIC!$C45/invest_GIC!$D45/12,0)</f>
        <v>0</v>
      </c>
      <c r="L111" s="63">
        <f>IFERROR(invest_GIC!$C45/invest_GIC!$D45/12,0)</f>
        <v>0</v>
      </c>
      <c r="M111" s="63">
        <f>IFERROR(invest_GIC!$C45/invest_GIC!$D45/12,0)</f>
        <v>0</v>
      </c>
      <c r="N111" s="63">
        <f>IFERROR(invest_GIC!$C45/invest_GIC!$D45/12,0)</f>
        <v>0</v>
      </c>
      <c r="O111" s="104">
        <f t="shared" si="87"/>
        <v>0</v>
      </c>
      <c r="P111" s="63">
        <f>IFERROR(invest_GIC!$C45/invest_GIC!$D45/12,0)</f>
        <v>0</v>
      </c>
      <c r="Q111" s="63">
        <f>IFERROR(invest_GIC!$C45/invest_GIC!$D45/12,0)</f>
        <v>0</v>
      </c>
      <c r="R111" s="63">
        <f>IFERROR(invest_GIC!$C45/invest_GIC!$D45/12,0)</f>
        <v>0</v>
      </c>
      <c r="S111" s="63">
        <f>IFERROR(invest_GIC!$C45/invest_GIC!$D45/12,0)</f>
        <v>0</v>
      </c>
      <c r="T111" s="63">
        <f>IFERROR(invest_GIC!$C45/invest_GIC!$D45/12,0)</f>
        <v>0</v>
      </c>
      <c r="U111" s="63">
        <f>IFERROR(invest_GIC!$C45/invest_GIC!$D45/12,0)</f>
        <v>0</v>
      </c>
      <c r="V111" s="63">
        <f>IFERROR(invest_GIC!$C45/invest_GIC!$D45/12,0)</f>
        <v>0</v>
      </c>
      <c r="W111" s="63">
        <f>IFERROR(invest_GIC!$C45/invest_GIC!$D45/12,0)</f>
        <v>0</v>
      </c>
      <c r="X111" s="63">
        <f>IFERROR(invest_GIC!$C45/invest_GIC!$D45/12,0)</f>
        <v>0</v>
      </c>
      <c r="Y111" s="63">
        <f>IFERROR(invest_GIC!$C45/invest_GIC!$D45/12,0)</f>
        <v>0</v>
      </c>
      <c r="Z111" s="63">
        <f>IFERROR(invest_GIC!$C45/invest_GIC!$D45/12,0)</f>
        <v>0</v>
      </c>
      <c r="AA111" s="63">
        <f>IFERROR(invest_GIC!$C45/invest_GIC!$D45/12,0)</f>
        <v>0</v>
      </c>
      <c r="AB111" s="104">
        <f t="shared" si="88"/>
        <v>0</v>
      </c>
      <c r="AC111" s="63">
        <f>IFERROR(invest_GIC!$C45/invest_GIC!$D45/12,0)</f>
        <v>0</v>
      </c>
      <c r="AD111" s="63">
        <f>IFERROR(invest_GIC!$C45/invest_GIC!$D45/12,0)</f>
        <v>0</v>
      </c>
      <c r="AE111" s="63">
        <f>IFERROR(invest_GIC!$C45/invest_GIC!$D45/12,0)</f>
        <v>0</v>
      </c>
      <c r="AF111" s="63">
        <f>IFERROR(invest_GIC!$C45/invest_GIC!$D45/12,0)</f>
        <v>0</v>
      </c>
      <c r="AG111" s="63">
        <f>IFERROR(invest_GIC!$C45/invest_GIC!$D45/12,0)</f>
        <v>0</v>
      </c>
      <c r="AH111" s="63">
        <f>IFERROR(invest_GIC!$C45/invest_GIC!$D45/12,0)</f>
        <v>0</v>
      </c>
      <c r="AI111" s="63">
        <f>IFERROR(invest_GIC!$C45/invest_GIC!$D45/12,0)</f>
        <v>0</v>
      </c>
      <c r="AJ111" s="63">
        <f>IFERROR(invest_GIC!$C45/invest_GIC!$D45/12,0)</f>
        <v>0</v>
      </c>
      <c r="AK111" s="63">
        <f>IFERROR(invest_GIC!$C45/invest_GIC!$D45/12,0)</f>
        <v>0</v>
      </c>
      <c r="AL111" s="63">
        <f>IFERROR(invest_GIC!$C45/invest_GIC!$D45/12,0)</f>
        <v>0</v>
      </c>
      <c r="AM111" s="63">
        <f>IFERROR(invest_GIC!$C45/invest_GIC!$D45/12,0)</f>
        <v>0</v>
      </c>
      <c r="AN111" s="63">
        <f>IFERROR(invest_GIC!$C45/invest_GIC!$D45/12,0)</f>
        <v>0</v>
      </c>
      <c r="AO111" s="104">
        <f t="shared" si="89"/>
        <v>0</v>
      </c>
      <c r="AP111" s="63">
        <f>IFERROR(invest_GIC!$C45/invest_GIC!$D45/12,0)</f>
        <v>0</v>
      </c>
      <c r="AQ111" s="63">
        <f>IFERROR(invest_GIC!$C45/invest_GIC!$D45/12,0)</f>
        <v>0</v>
      </c>
      <c r="AR111" s="63">
        <f>IFERROR(invest_GIC!$C45/invest_GIC!$D45/12,0)</f>
        <v>0</v>
      </c>
      <c r="AS111" s="63">
        <f>IFERROR(invest_GIC!$C45/invest_GIC!$D45/12,0)</f>
        <v>0</v>
      </c>
      <c r="AT111" s="63">
        <f>IFERROR(invest_GIC!$C45/invest_GIC!$D45/12,0)</f>
        <v>0</v>
      </c>
      <c r="AU111" s="63">
        <f>IFERROR(invest_GIC!$C45/invest_GIC!$D45/12,0)</f>
        <v>0</v>
      </c>
      <c r="AV111" s="63">
        <f>IFERROR(invest_GIC!$C45/invest_GIC!$D45/12,0)</f>
        <v>0</v>
      </c>
      <c r="AW111" s="63">
        <f>IFERROR(invest_GIC!$C45/invest_GIC!$D45/12,0)</f>
        <v>0</v>
      </c>
      <c r="AX111" s="63">
        <f>IFERROR(invest_GIC!$C45/invest_GIC!$D45/12,0)</f>
        <v>0</v>
      </c>
      <c r="AY111" s="63">
        <f>IFERROR(invest_GIC!$C45/invest_GIC!$D45/12,0)</f>
        <v>0</v>
      </c>
      <c r="AZ111" s="63">
        <f>IFERROR(invest_GIC!$C45/invest_GIC!$D45/12,0)</f>
        <v>0</v>
      </c>
      <c r="BA111" s="63">
        <f>IFERROR(invest_GIC!$C45/invest_GIC!$D45/12,0)</f>
        <v>0</v>
      </c>
      <c r="BB111" s="104">
        <f t="shared" si="90"/>
        <v>0</v>
      </c>
      <c r="BC111" s="63">
        <f>IFERROR(invest_GIC!$C45/invest_GIC!$D45/12,0)</f>
        <v>0</v>
      </c>
      <c r="BD111" s="63">
        <f>IFERROR(invest_GIC!$C45/invest_GIC!$D45/12,0)</f>
        <v>0</v>
      </c>
      <c r="BE111" s="63">
        <f>IFERROR(invest_GIC!$C45/invest_GIC!$D45/12,0)</f>
        <v>0</v>
      </c>
      <c r="BF111" s="63">
        <f>IFERROR(invest_GIC!$C45/invest_GIC!$D45/12,0)</f>
        <v>0</v>
      </c>
      <c r="BG111" s="63">
        <f>IFERROR(invest_GIC!$C45/invest_GIC!$D45/12,0)</f>
        <v>0</v>
      </c>
      <c r="BH111" s="63">
        <f>IFERROR(invest_GIC!$C45/invest_GIC!$D45/12,0)</f>
        <v>0</v>
      </c>
      <c r="BI111" s="63">
        <f>IFERROR(invest_GIC!$C45/invest_GIC!$D45/12,0)</f>
        <v>0</v>
      </c>
      <c r="BJ111" s="63">
        <f>IFERROR(invest_GIC!$C45/invest_GIC!$D45/12,0)</f>
        <v>0</v>
      </c>
      <c r="BK111" s="63">
        <f>IFERROR(invest_GIC!$C45/invest_GIC!$D45/12,0)</f>
        <v>0</v>
      </c>
      <c r="BL111" s="63">
        <f>IFERROR(invest_GIC!$C45/invest_GIC!$D45/12,0)</f>
        <v>0</v>
      </c>
      <c r="BM111" s="63">
        <f>IFERROR(invest_GIC!$C45/invest_GIC!$D45/12,0)</f>
        <v>0</v>
      </c>
      <c r="BN111" s="63">
        <f>IFERROR(invest_GIC!$C45/invest_GIC!$D45/12,0)</f>
        <v>0</v>
      </c>
      <c r="BO111" s="104">
        <f t="shared" si="91"/>
        <v>0</v>
      </c>
    </row>
    <row r="112" spans="2:67" s="155" customFormat="1" x14ac:dyDescent="0.25">
      <c r="B112" s="151" t="s">
        <v>303</v>
      </c>
      <c r="C112" s="102">
        <f>SUM(C54:C111)</f>
        <v>408333.33333333337</v>
      </c>
      <c r="D112" s="102">
        <f t="shared" ref="D112:BN112" si="92">SUM(D54:D111)</f>
        <v>408333.33333333337</v>
      </c>
      <c r="E112" s="102">
        <f t="shared" si="92"/>
        <v>408333.33333333337</v>
      </c>
      <c r="F112" s="102">
        <f t="shared" si="92"/>
        <v>408333.33333333337</v>
      </c>
      <c r="G112" s="102">
        <f t="shared" si="92"/>
        <v>408333.33333333337</v>
      </c>
      <c r="H112" s="102">
        <f t="shared" si="92"/>
        <v>408333.33333333337</v>
      </c>
      <c r="I112" s="102">
        <f t="shared" si="92"/>
        <v>408333.33333333337</v>
      </c>
      <c r="J112" s="102">
        <f t="shared" si="92"/>
        <v>408333.33333333337</v>
      </c>
      <c r="K112" s="102">
        <f t="shared" si="92"/>
        <v>408333.33333333337</v>
      </c>
      <c r="L112" s="102">
        <f t="shared" si="92"/>
        <v>408333.33333333337</v>
      </c>
      <c r="M112" s="102">
        <f t="shared" si="92"/>
        <v>408333.33333333337</v>
      </c>
      <c r="N112" s="102">
        <f t="shared" si="92"/>
        <v>408333.33333333337</v>
      </c>
      <c r="O112" s="216">
        <f t="shared" si="87"/>
        <v>4900000.0000000009</v>
      </c>
      <c r="P112" s="216">
        <f t="shared" si="92"/>
        <v>408333.33333333337</v>
      </c>
      <c r="Q112" s="216">
        <f t="shared" si="92"/>
        <v>408333.33333333337</v>
      </c>
      <c r="R112" s="216">
        <f t="shared" si="92"/>
        <v>408333.33333333337</v>
      </c>
      <c r="S112" s="216">
        <f t="shared" si="92"/>
        <v>408333.33333333337</v>
      </c>
      <c r="T112" s="216">
        <f t="shared" si="92"/>
        <v>408333.33333333337</v>
      </c>
      <c r="U112" s="216">
        <f t="shared" si="92"/>
        <v>408333.33333333337</v>
      </c>
      <c r="V112" s="216">
        <f t="shared" si="92"/>
        <v>408333.33333333337</v>
      </c>
      <c r="W112" s="216">
        <f t="shared" si="92"/>
        <v>408333.33333333337</v>
      </c>
      <c r="X112" s="216">
        <f t="shared" si="92"/>
        <v>408333.33333333337</v>
      </c>
      <c r="Y112" s="216">
        <f t="shared" si="92"/>
        <v>408333.33333333337</v>
      </c>
      <c r="Z112" s="216">
        <f t="shared" si="92"/>
        <v>408333.33333333337</v>
      </c>
      <c r="AA112" s="216">
        <f t="shared" si="92"/>
        <v>408333.33333333337</v>
      </c>
      <c r="AB112" s="216">
        <f t="shared" si="88"/>
        <v>4900000.0000000009</v>
      </c>
      <c r="AC112" s="216">
        <f t="shared" si="92"/>
        <v>408333.33333333337</v>
      </c>
      <c r="AD112" s="216">
        <f t="shared" si="92"/>
        <v>408333.33333333337</v>
      </c>
      <c r="AE112" s="216">
        <f t="shared" si="92"/>
        <v>408333.33333333337</v>
      </c>
      <c r="AF112" s="216">
        <f t="shared" si="92"/>
        <v>408333.33333333337</v>
      </c>
      <c r="AG112" s="216">
        <f t="shared" si="92"/>
        <v>408333.33333333337</v>
      </c>
      <c r="AH112" s="216">
        <f t="shared" si="92"/>
        <v>408333.33333333337</v>
      </c>
      <c r="AI112" s="216">
        <f t="shared" si="92"/>
        <v>408333.33333333337</v>
      </c>
      <c r="AJ112" s="216">
        <f t="shared" si="92"/>
        <v>408333.33333333337</v>
      </c>
      <c r="AK112" s="216">
        <f t="shared" si="92"/>
        <v>408333.33333333337</v>
      </c>
      <c r="AL112" s="216">
        <f t="shared" si="92"/>
        <v>408333.33333333337</v>
      </c>
      <c r="AM112" s="216">
        <f t="shared" si="92"/>
        <v>408333.33333333337</v>
      </c>
      <c r="AN112" s="216">
        <f t="shared" si="92"/>
        <v>408333.33333333337</v>
      </c>
      <c r="AO112" s="216">
        <f t="shared" si="89"/>
        <v>4900000.0000000009</v>
      </c>
      <c r="AP112" s="216">
        <f t="shared" si="92"/>
        <v>408333.33333333337</v>
      </c>
      <c r="AQ112" s="216">
        <f t="shared" si="92"/>
        <v>408333.33333333337</v>
      </c>
      <c r="AR112" s="216">
        <f t="shared" si="92"/>
        <v>408333.33333333337</v>
      </c>
      <c r="AS112" s="216">
        <f t="shared" si="92"/>
        <v>408333.33333333337</v>
      </c>
      <c r="AT112" s="216">
        <f t="shared" si="92"/>
        <v>408333.33333333337</v>
      </c>
      <c r="AU112" s="216">
        <f t="shared" si="92"/>
        <v>408333.33333333337</v>
      </c>
      <c r="AV112" s="216">
        <f t="shared" si="92"/>
        <v>408333.33333333337</v>
      </c>
      <c r="AW112" s="216">
        <f t="shared" si="92"/>
        <v>408333.33333333337</v>
      </c>
      <c r="AX112" s="216">
        <f t="shared" si="92"/>
        <v>408333.33333333337</v>
      </c>
      <c r="AY112" s="216">
        <f t="shared" si="92"/>
        <v>408333.33333333337</v>
      </c>
      <c r="AZ112" s="216">
        <f t="shared" si="92"/>
        <v>408333.33333333337</v>
      </c>
      <c r="BA112" s="216">
        <f t="shared" si="92"/>
        <v>408333.33333333337</v>
      </c>
      <c r="BB112" s="216">
        <f t="shared" si="90"/>
        <v>4900000.0000000009</v>
      </c>
      <c r="BC112" s="216">
        <f t="shared" si="92"/>
        <v>408333.33333333337</v>
      </c>
      <c r="BD112" s="216">
        <f t="shared" si="92"/>
        <v>408333.33333333337</v>
      </c>
      <c r="BE112" s="216">
        <f t="shared" si="92"/>
        <v>408333.33333333337</v>
      </c>
      <c r="BF112" s="216">
        <f t="shared" si="92"/>
        <v>408333.33333333337</v>
      </c>
      <c r="BG112" s="216">
        <f t="shared" si="92"/>
        <v>408333.33333333337</v>
      </c>
      <c r="BH112" s="216">
        <f t="shared" si="92"/>
        <v>408333.33333333337</v>
      </c>
      <c r="BI112" s="216">
        <f t="shared" si="92"/>
        <v>408333.33333333337</v>
      </c>
      <c r="BJ112" s="216">
        <f t="shared" si="92"/>
        <v>408333.33333333337</v>
      </c>
      <c r="BK112" s="216">
        <f t="shared" si="92"/>
        <v>408333.33333333337</v>
      </c>
      <c r="BL112" s="216">
        <f t="shared" si="92"/>
        <v>408333.33333333337</v>
      </c>
      <c r="BM112" s="216">
        <f t="shared" si="92"/>
        <v>408333.33333333337</v>
      </c>
      <c r="BN112" s="216">
        <f t="shared" si="92"/>
        <v>408333.33333333337</v>
      </c>
      <c r="BO112" s="216">
        <f t="shared" si="91"/>
        <v>4900000.0000000009</v>
      </c>
    </row>
    <row r="114" spans="2:67" ht="30" x14ac:dyDescent="0.25">
      <c r="B114" s="150" t="s">
        <v>320</v>
      </c>
    </row>
    <row r="115" spans="2:67" ht="35.25" customHeight="1" x14ac:dyDescent="0.25">
      <c r="B115" s="156" t="s">
        <v>323</v>
      </c>
    </row>
    <row r="116" spans="2:67" x14ac:dyDescent="0.25">
      <c r="B116" s="106" t="str">
        <f>charges_exploit!B5</f>
        <v xml:space="preserve">Réparation / maintenance </v>
      </c>
      <c r="C116" s="63">
        <f>charges_exploit!$G$5</f>
        <v>89666.666666666672</v>
      </c>
      <c r="D116" s="63">
        <f>charges_exploit!$G$5</f>
        <v>89666.666666666672</v>
      </c>
      <c r="E116" s="63">
        <f>charges_exploit!$G$5</f>
        <v>89666.666666666672</v>
      </c>
      <c r="F116" s="63">
        <f>charges_exploit!$G$5</f>
        <v>89666.666666666672</v>
      </c>
      <c r="G116" s="63">
        <f>charges_exploit!$G$5</f>
        <v>89666.666666666672</v>
      </c>
      <c r="H116" s="63">
        <f>charges_exploit!$G$5</f>
        <v>89666.666666666672</v>
      </c>
      <c r="I116" s="63">
        <f>charges_exploit!$G$5</f>
        <v>89666.666666666672</v>
      </c>
      <c r="J116" s="63">
        <f>charges_exploit!$G$5</f>
        <v>89666.666666666672</v>
      </c>
      <c r="K116" s="63">
        <f>charges_exploit!$G$5</f>
        <v>89666.666666666672</v>
      </c>
      <c r="L116" s="63">
        <f>charges_exploit!$G$5</f>
        <v>89666.666666666672</v>
      </c>
      <c r="M116" s="63">
        <f>charges_exploit!$G$5</f>
        <v>89666.666666666672</v>
      </c>
      <c r="N116" s="63">
        <f>charges_exploit!$G$5</f>
        <v>89666.666666666672</v>
      </c>
      <c r="O116" s="104">
        <f>SUM(C116:N116)</f>
        <v>1075999.9999999998</v>
      </c>
      <c r="P116" s="63">
        <f>charges_exploit!$G$5*augment_charges!$G$10+charges_exploit!$G$5</f>
        <v>94150</v>
      </c>
      <c r="Q116" s="63">
        <f>charges_exploit!$G$5*augment_charges!$G$10+charges_exploit!$G$5</f>
        <v>94150</v>
      </c>
      <c r="R116" s="63">
        <f>charges_exploit!$G$5*augment_charges!$G$10+charges_exploit!$G$5</f>
        <v>94150</v>
      </c>
      <c r="S116" s="63">
        <f>charges_exploit!$G$5*augment_charges!$G$10+charges_exploit!$G$5</f>
        <v>94150</v>
      </c>
      <c r="T116" s="63">
        <f>charges_exploit!$G$5*augment_charges!$G$10+charges_exploit!$G$5</f>
        <v>94150</v>
      </c>
      <c r="U116" s="63">
        <f>charges_exploit!$G$5*augment_charges!$G$10+charges_exploit!$G$5</f>
        <v>94150</v>
      </c>
      <c r="V116" s="63">
        <f>charges_exploit!$G$5*augment_charges!$G$10+charges_exploit!$G$5</f>
        <v>94150</v>
      </c>
      <c r="W116" s="63">
        <f>charges_exploit!$G$5*augment_charges!$G$10+charges_exploit!$G$5</f>
        <v>94150</v>
      </c>
      <c r="X116" s="63">
        <f>charges_exploit!$G$5*augment_charges!$G$10+charges_exploit!$G$5</f>
        <v>94150</v>
      </c>
      <c r="Y116" s="63">
        <f>charges_exploit!$G$5*augment_charges!$G$10+charges_exploit!$G$5</f>
        <v>94150</v>
      </c>
      <c r="Z116" s="63">
        <f>charges_exploit!$G$5*augment_charges!$G$10+charges_exploit!$G$5</f>
        <v>94150</v>
      </c>
      <c r="AA116" s="63">
        <f>charges_exploit!$G$5*augment_charges!$G$10+charges_exploit!$G$5</f>
        <v>94150</v>
      </c>
      <c r="AB116" s="104">
        <f>SUM(P116:AA116)</f>
        <v>1129800</v>
      </c>
      <c r="AC116" s="63">
        <f>$AA$116+$AA$116*augment_charges!$G$10</f>
        <v>98857.5</v>
      </c>
      <c r="AD116" s="63">
        <f>$AA$116+$AA$116*augment_charges!$G$10</f>
        <v>98857.5</v>
      </c>
      <c r="AE116" s="63">
        <f>$AA$116+$AA$116*augment_charges!$G$10</f>
        <v>98857.5</v>
      </c>
      <c r="AF116" s="63">
        <f>$AA$116+$AA$116*augment_charges!$G$10</f>
        <v>98857.5</v>
      </c>
      <c r="AG116" s="63">
        <f>$AA$116+$AA$116*augment_charges!$G$10</f>
        <v>98857.5</v>
      </c>
      <c r="AH116" s="63">
        <f>$AA$116+$AA$116*augment_charges!$G$10</f>
        <v>98857.5</v>
      </c>
      <c r="AI116" s="63">
        <f>$AA$116+$AA$116*augment_charges!$G$10</f>
        <v>98857.5</v>
      </c>
      <c r="AJ116" s="63">
        <f>$AA$116+$AA$116*augment_charges!$G$10</f>
        <v>98857.5</v>
      </c>
      <c r="AK116" s="63">
        <f>$AA$116+$AA$116*augment_charges!$G$10</f>
        <v>98857.5</v>
      </c>
      <c r="AL116" s="63">
        <f>$AA$116+$AA$116*augment_charges!$G$10</f>
        <v>98857.5</v>
      </c>
      <c r="AM116" s="63">
        <f>$AA$116+$AA$116*augment_charges!$G$10</f>
        <v>98857.5</v>
      </c>
      <c r="AN116" s="63">
        <f>$AA$116+$AA$116*augment_charges!$G$10</f>
        <v>98857.5</v>
      </c>
      <c r="AO116" s="104">
        <f>SUM(AC116:AN116)</f>
        <v>1186290</v>
      </c>
      <c r="AP116" s="63">
        <f>$AN$116+$AN$116*augment_charges!$G$10</f>
        <v>103800.375</v>
      </c>
      <c r="AQ116" s="63">
        <f>$AN$116+$AN$116*augment_charges!$G$10</f>
        <v>103800.375</v>
      </c>
      <c r="AR116" s="63">
        <f>$AN$116+$AN$116*augment_charges!$G$10</f>
        <v>103800.375</v>
      </c>
      <c r="AS116" s="63">
        <f>$AN$116+$AN$116*augment_charges!$G$10</f>
        <v>103800.375</v>
      </c>
      <c r="AT116" s="63">
        <f>$AN$116+$AN$116*augment_charges!$G$10</f>
        <v>103800.375</v>
      </c>
      <c r="AU116" s="63">
        <f>$AN$116+$AN$116*augment_charges!$G$10</f>
        <v>103800.375</v>
      </c>
      <c r="AV116" s="63">
        <f>$AN$116+$AN$116*augment_charges!$G$10</f>
        <v>103800.375</v>
      </c>
      <c r="AW116" s="63">
        <f>$AN$116+$AN$116*augment_charges!$G$10</f>
        <v>103800.375</v>
      </c>
      <c r="AX116" s="63">
        <f>$AN$116+$AN$116*augment_charges!$G$10</f>
        <v>103800.375</v>
      </c>
      <c r="AY116" s="63">
        <f>$AN$116+$AN$116*augment_charges!$G$10</f>
        <v>103800.375</v>
      </c>
      <c r="AZ116" s="63">
        <f>$AN$116+$AN$116*augment_charges!$G$10</f>
        <v>103800.375</v>
      </c>
      <c r="BA116" s="63">
        <f>$AN$116+$AN$116*augment_charges!$G$10</f>
        <v>103800.375</v>
      </c>
      <c r="BB116" s="104">
        <f>SUM(AP116:BA116)</f>
        <v>1245604.5</v>
      </c>
      <c r="BC116" s="63">
        <f>$BA$116+$BA$116*augment_charges!$G$10</f>
        <v>108990.39375</v>
      </c>
      <c r="BD116" s="63">
        <f>$BA$116+$BA$116*augment_charges!$G$10</f>
        <v>108990.39375</v>
      </c>
      <c r="BE116" s="63">
        <f>$BA$116+$BA$116*augment_charges!$G$10</f>
        <v>108990.39375</v>
      </c>
      <c r="BF116" s="63">
        <f>$BA$116+$BA$116*augment_charges!$G$10</f>
        <v>108990.39375</v>
      </c>
      <c r="BG116" s="63">
        <f>$BA$116+$BA$116*augment_charges!$G$10</f>
        <v>108990.39375</v>
      </c>
      <c r="BH116" s="63">
        <f>$BA$116+$BA$116*augment_charges!$G$10</f>
        <v>108990.39375</v>
      </c>
      <c r="BI116" s="63">
        <f>$BA$116+$BA$116*augment_charges!$G$10</f>
        <v>108990.39375</v>
      </c>
      <c r="BJ116" s="63">
        <f>$BA$116+$BA$116*augment_charges!$G$10</f>
        <v>108990.39375</v>
      </c>
      <c r="BK116" s="63">
        <f>$BA$116+$BA$116*augment_charges!$G$10</f>
        <v>108990.39375</v>
      </c>
      <c r="BL116" s="63">
        <f>$BA$116+$BA$116*augment_charges!$G$10</f>
        <v>108990.39375</v>
      </c>
      <c r="BM116" s="63">
        <f>$BA$116+$BA$116*augment_charges!$G$10</f>
        <v>108990.39375</v>
      </c>
      <c r="BN116" s="63">
        <f>$BA$116+$BA$116*augment_charges!$G$10</f>
        <v>108990.39375</v>
      </c>
      <c r="BO116" s="104">
        <f>SUM(BC116:BN116)</f>
        <v>1307884.7250000003</v>
      </c>
    </row>
    <row r="117" spans="2:67" x14ac:dyDescent="0.25">
      <c r="B117" s="106" t="str">
        <f>charges_exploit!B6</f>
        <v>Fournitures de bureau</v>
      </c>
      <c r="C117" s="63">
        <f>charges_exploit!$D6</f>
        <v>10000</v>
      </c>
      <c r="D117" s="63">
        <f>charges_exploit!$D6</f>
        <v>10000</v>
      </c>
      <c r="E117" s="63">
        <f>charges_exploit!$D6</f>
        <v>10000</v>
      </c>
      <c r="F117" s="63">
        <f>charges_exploit!$D6</f>
        <v>10000</v>
      </c>
      <c r="G117" s="63">
        <f>charges_exploit!$D6</f>
        <v>10000</v>
      </c>
      <c r="H117" s="63">
        <f>charges_exploit!$D6</f>
        <v>10000</v>
      </c>
      <c r="I117" s="63">
        <f>charges_exploit!$D6</f>
        <v>10000</v>
      </c>
      <c r="J117" s="63">
        <f>charges_exploit!$D6</f>
        <v>10000</v>
      </c>
      <c r="K117" s="63">
        <f>charges_exploit!$D6</f>
        <v>10000</v>
      </c>
      <c r="L117" s="63">
        <f>charges_exploit!$D6</f>
        <v>10000</v>
      </c>
      <c r="M117" s="63">
        <f>charges_exploit!$D6</f>
        <v>10000</v>
      </c>
      <c r="N117" s="63">
        <f>charges_exploit!$D6</f>
        <v>10000</v>
      </c>
      <c r="O117" s="104">
        <f t="shared" ref="O117:O137" si="93">SUM(C117:N117)</f>
        <v>120000</v>
      </c>
      <c r="P117" s="63">
        <f>charges_exploit!$D6</f>
        <v>10000</v>
      </c>
      <c r="Q117" s="63">
        <f>charges_exploit!$D6</f>
        <v>10000</v>
      </c>
      <c r="R117" s="63">
        <f>charges_exploit!$D6</f>
        <v>10000</v>
      </c>
      <c r="S117" s="63">
        <f>charges_exploit!$D6</f>
        <v>10000</v>
      </c>
      <c r="T117" s="63">
        <f>charges_exploit!$D6</f>
        <v>10000</v>
      </c>
      <c r="U117" s="63">
        <f>charges_exploit!$D6</f>
        <v>10000</v>
      </c>
      <c r="V117" s="63">
        <f>charges_exploit!$D6</f>
        <v>10000</v>
      </c>
      <c r="W117" s="63">
        <f>charges_exploit!$D6</f>
        <v>10000</v>
      </c>
      <c r="X117" s="63">
        <f>charges_exploit!$D6</f>
        <v>10000</v>
      </c>
      <c r="Y117" s="63">
        <f>charges_exploit!$D6</f>
        <v>10000</v>
      </c>
      <c r="Z117" s="63">
        <f>charges_exploit!$D6</f>
        <v>10000</v>
      </c>
      <c r="AA117" s="63">
        <f>charges_exploit!$D6</f>
        <v>10000</v>
      </c>
      <c r="AB117" s="104">
        <f t="shared" ref="AB117:AB137" si="94">SUM(P117:AA117)</f>
        <v>120000</v>
      </c>
      <c r="AC117" s="63">
        <f>charges_exploit!$D6</f>
        <v>10000</v>
      </c>
      <c r="AD117" s="63">
        <f>charges_exploit!$D6</f>
        <v>10000</v>
      </c>
      <c r="AE117" s="63">
        <f>charges_exploit!$D6</f>
        <v>10000</v>
      </c>
      <c r="AF117" s="63">
        <f>charges_exploit!$D6</f>
        <v>10000</v>
      </c>
      <c r="AG117" s="63">
        <f>charges_exploit!$D6</f>
        <v>10000</v>
      </c>
      <c r="AH117" s="63">
        <f>charges_exploit!$D6</f>
        <v>10000</v>
      </c>
      <c r="AI117" s="63">
        <f>charges_exploit!$D6</f>
        <v>10000</v>
      </c>
      <c r="AJ117" s="63">
        <f>charges_exploit!$D6</f>
        <v>10000</v>
      </c>
      <c r="AK117" s="63">
        <f>charges_exploit!$D6</f>
        <v>10000</v>
      </c>
      <c r="AL117" s="63">
        <f>charges_exploit!$D6</f>
        <v>10000</v>
      </c>
      <c r="AM117" s="63">
        <f>charges_exploit!$D6</f>
        <v>10000</v>
      </c>
      <c r="AN117" s="63">
        <f>charges_exploit!$D6</f>
        <v>10000</v>
      </c>
      <c r="AO117" s="104">
        <f t="shared" ref="AO117:AO137" si="95">SUM(AC117:AN117)</f>
        <v>120000</v>
      </c>
      <c r="AP117" s="63">
        <f>charges_exploit!$D6</f>
        <v>10000</v>
      </c>
      <c r="AQ117" s="63">
        <f>charges_exploit!$D6</f>
        <v>10000</v>
      </c>
      <c r="AR117" s="63">
        <f>charges_exploit!$D6</f>
        <v>10000</v>
      </c>
      <c r="AS117" s="63">
        <f>charges_exploit!$D6</f>
        <v>10000</v>
      </c>
      <c r="AT117" s="63">
        <f>charges_exploit!$D6</f>
        <v>10000</v>
      </c>
      <c r="AU117" s="63">
        <f>charges_exploit!$D6</f>
        <v>10000</v>
      </c>
      <c r="AV117" s="63">
        <f>charges_exploit!$D6</f>
        <v>10000</v>
      </c>
      <c r="AW117" s="63">
        <f>charges_exploit!$D6</f>
        <v>10000</v>
      </c>
      <c r="AX117" s="63">
        <f>charges_exploit!$D6</f>
        <v>10000</v>
      </c>
      <c r="AY117" s="63">
        <f>charges_exploit!$D6</f>
        <v>10000</v>
      </c>
      <c r="AZ117" s="63">
        <f>charges_exploit!$D6</f>
        <v>10000</v>
      </c>
      <c r="BA117" s="63">
        <f>charges_exploit!$D6</f>
        <v>10000</v>
      </c>
      <c r="BB117" s="104">
        <f t="shared" ref="BB117:BB137" si="96">SUM(AP117:BA117)</f>
        <v>120000</v>
      </c>
      <c r="BC117" s="63">
        <f>charges_exploit!$D6</f>
        <v>10000</v>
      </c>
      <c r="BD117" s="63">
        <f>charges_exploit!$D6</f>
        <v>10000</v>
      </c>
      <c r="BE117" s="63">
        <f>charges_exploit!$D6</f>
        <v>10000</v>
      </c>
      <c r="BF117" s="63">
        <f>charges_exploit!$D6</f>
        <v>10000</v>
      </c>
      <c r="BG117" s="63">
        <f>charges_exploit!$D6</f>
        <v>10000</v>
      </c>
      <c r="BH117" s="63">
        <f>charges_exploit!$D6</f>
        <v>10000</v>
      </c>
      <c r="BI117" s="63">
        <f>charges_exploit!$D6</f>
        <v>10000</v>
      </c>
      <c r="BJ117" s="63">
        <f>charges_exploit!$D6</f>
        <v>10000</v>
      </c>
      <c r="BK117" s="63">
        <f>charges_exploit!$D6</f>
        <v>10000</v>
      </c>
      <c r="BL117" s="63">
        <f>charges_exploit!$D6</f>
        <v>10000</v>
      </c>
      <c r="BM117" s="63">
        <f>charges_exploit!$D6</f>
        <v>10000</v>
      </c>
      <c r="BN117" s="63">
        <f>charges_exploit!$D6</f>
        <v>10000</v>
      </c>
      <c r="BO117" s="104">
        <f t="shared" ref="BO117:BO137" si="97">SUM(BC117:BN117)</f>
        <v>120000</v>
      </c>
    </row>
    <row r="118" spans="2:67" x14ac:dyDescent="0.25">
      <c r="B118" s="106" t="str">
        <f>charges_exploit!B7</f>
        <v>Loyer bureau</v>
      </c>
      <c r="C118" s="63">
        <f>charges_exploit!$D7</f>
        <v>100000</v>
      </c>
      <c r="D118" s="63">
        <f>charges_exploit!$D7</f>
        <v>100000</v>
      </c>
      <c r="E118" s="63">
        <f>charges_exploit!$D7</f>
        <v>100000</v>
      </c>
      <c r="F118" s="63">
        <f>charges_exploit!$D7</f>
        <v>100000</v>
      </c>
      <c r="G118" s="63">
        <f>charges_exploit!$D7</f>
        <v>100000</v>
      </c>
      <c r="H118" s="63">
        <f>charges_exploit!$D7</f>
        <v>100000</v>
      </c>
      <c r="I118" s="63">
        <f>charges_exploit!$D7</f>
        <v>100000</v>
      </c>
      <c r="J118" s="63">
        <f>charges_exploit!$D7</f>
        <v>100000</v>
      </c>
      <c r="K118" s="63">
        <f>charges_exploit!$D7</f>
        <v>100000</v>
      </c>
      <c r="L118" s="63">
        <f>charges_exploit!$D7</f>
        <v>100000</v>
      </c>
      <c r="M118" s="63">
        <f>charges_exploit!$D7</f>
        <v>100000</v>
      </c>
      <c r="N118" s="63">
        <f>charges_exploit!$D7</f>
        <v>100000</v>
      </c>
      <c r="O118" s="104">
        <f t="shared" si="93"/>
        <v>1200000</v>
      </c>
      <c r="P118" s="63">
        <f>charges_exploit!$D7</f>
        <v>100000</v>
      </c>
      <c r="Q118" s="63">
        <f>charges_exploit!$D7</f>
        <v>100000</v>
      </c>
      <c r="R118" s="63">
        <f>charges_exploit!$D7</f>
        <v>100000</v>
      </c>
      <c r="S118" s="63">
        <f>charges_exploit!$D7</f>
        <v>100000</v>
      </c>
      <c r="T118" s="63">
        <f>charges_exploit!$D7</f>
        <v>100000</v>
      </c>
      <c r="U118" s="63">
        <f>charges_exploit!$D7</f>
        <v>100000</v>
      </c>
      <c r="V118" s="63">
        <f>charges_exploit!$D7</f>
        <v>100000</v>
      </c>
      <c r="W118" s="63">
        <f>charges_exploit!$D7</f>
        <v>100000</v>
      </c>
      <c r="X118" s="63">
        <f>charges_exploit!$D7</f>
        <v>100000</v>
      </c>
      <c r="Y118" s="63">
        <f>charges_exploit!$D7</f>
        <v>100000</v>
      </c>
      <c r="Z118" s="63">
        <f>charges_exploit!$D7</f>
        <v>100000</v>
      </c>
      <c r="AA118" s="63">
        <f>charges_exploit!$D7</f>
        <v>100000</v>
      </c>
      <c r="AB118" s="104">
        <f t="shared" si="94"/>
        <v>1200000</v>
      </c>
      <c r="AC118" s="63">
        <f>charges_exploit!$D7</f>
        <v>100000</v>
      </c>
      <c r="AD118" s="63">
        <f>charges_exploit!$D7</f>
        <v>100000</v>
      </c>
      <c r="AE118" s="63">
        <f>charges_exploit!$D7</f>
        <v>100000</v>
      </c>
      <c r="AF118" s="63">
        <f>charges_exploit!$D7</f>
        <v>100000</v>
      </c>
      <c r="AG118" s="63">
        <f>charges_exploit!$D7</f>
        <v>100000</v>
      </c>
      <c r="AH118" s="63">
        <f>charges_exploit!$D7</f>
        <v>100000</v>
      </c>
      <c r="AI118" s="63">
        <f>charges_exploit!$D7</f>
        <v>100000</v>
      </c>
      <c r="AJ118" s="63">
        <f>charges_exploit!$D7</f>
        <v>100000</v>
      </c>
      <c r="AK118" s="63">
        <f>charges_exploit!$D7</f>
        <v>100000</v>
      </c>
      <c r="AL118" s="63">
        <f>charges_exploit!$D7</f>
        <v>100000</v>
      </c>
      <c r="AM118" s="63">
        <f>charges_exploit!$D7</f>
        <v>100000</v>
      </c>
      <c r="AN118" s="63">
        <f>charges_exploit!$D7</f>
        <v>100000</v>
      </c>
      <c r="AO118" s="104">
        <f t="shared" si="95"/>
        <v>1200000</v>
      </c>
      <c r="AP118" s="63">
        <f>charges_exploit!$D7</f>
        <v>100000</v>
      </c>
      <c r="AQ118" s="63">
        <f>charges_exploit!$D7</f>
        <v>100000</v>
      </c>
      <c r="AR118" s="63">
        <f>charges_exploit!$D7</f>
        <v>100000</v>
      </c>
      <c r="AS118" s="63">
        <f>charges_exploit!$D7</f>
        <v>100000</v>
      </c>
      <c r="AT118" s="63">
        <f>charges_exploit!$D7</f>
        <v>100000</v>
      </c>
      <c r="AU118" s="63">
        <f>charges_exploit!$D7</f>
        <v>100000</v>
      </c>
      <c r="AV118" s="63">
        <f>charges_exploit!$D7</f>
        <v>100000</v>
      </c>
      <c r="AW118" s="63">
        <f>charges_exploit!$D7</f>
        <v>100000</v>
      </c>
      <c r="AX118" s="63">
        <f>charges_exploit!$D7</f>
        <v>100000</v>
      </c>
      <c r="AY118" s="63">
        <f>charges_exploit!$D7</f>
        <v>100000</v>
      </c>
      <c r="AZ118" s="63">
        <f>charges_exploit!$D7</f>
        <v>100000</v>
      </c>
      <c r="BA118" s="63">
        <f>charges_exploit!$D7</f>
        <v>100000</v>
      </c>
      <c r="BB118" s="104">
        <f t="shared" si="96"/>
        <v>1200000</v>
      </c>
      <c r="BC118" s="63">
        <f>charges_exploit!$D7</f>
        <v>100000</v>
      </c>
      <c r="BD118" s="63">
        <f>charges_exploit!$D7</f>
        <v>100000</v>
      </c>
      <c r="BE118" s="63">
        <f>charges_exploit!$D7</f>
        <v>100000</v>
      </c>
      <c r="BF118" s="63">
        <f>charges_exploit!$D7</f>
        <v>100000</v>
      </c>
      <c r="BG118" s="63">
        <f>charges_exploit!$D7</f>
        <v>100000</v>
      </c>
      <c r="BH118" s="63">
        <f>charges_exploit!$D7</f>
        <v>100000</v>
      </c>
      <c r="BI118" s="63">
        <f>charges_exploit!$D7</f>
        <v>100000</v>
      </c>
      <c r="BJ118" s="63">
        <f>charges_exploit!$D7</f>
        <v>100000</v>
      </c>
      <c r="BK118" s="63">
        <f>charges_exploit!$D7</f>
        <v>100000</v>
      </c>
      <c r="BL118" s="63">
        <f>charges_exploit!$D7</f>
        <v>100000</v>
      </c>
      <c r="BM118" s="63">
        <f>charges_exploit!$D7</f>
        <v>100000</v>
      </c>
      <c r="BN118" s="63">
        <f>charges_exploit!$D7</f>
        <v>100000</v>
      </c>
      <c r="BO118" s="104">
        <f t="shared" si="97"/>
        <v>1200000</v>
      </c>
    </row>
    <row r="119" spans="2:67" x14ac:dyDescent="0.25">
      <c r="B119" s="106" t="str">
        <f>charges_exploit!B8</f>
        <v>Communication</v>
      </c>
      <c r="C119" s="63">
        <f>charges_exploit!$D8</f>
        <v>50000</v>
      </c>
      <c r="D119" s="63">
        <f>charges_exploit!$D8</f>
        <v>50000</v>
      </c>
      <c r="E119" s="63">
        <f>charges_exploit!$D8</f>
        <v>50000</v>
      </c>
      <c r="F119" s="63">
        <f>charges_exploit!$D8</f>
        <v>50000</v>
      </c>
      <c r="G119" s="63">
        <f>charges_exploit!$D8</f>
        <v>50000</v>
      </c>
      <c r="H119" s="63">
        <f>charges_exploit!$D8</f>
        <v>50000</v>
      </c>
      <c r="I119" s="63">
        <f>charges_exploit!$D8</f>
        <v>50000</v>
      </c>
      <c r="J119" s="63">
        <f>charges_exploit!$D8</f>
        <v>50000</v>
      </c>
      <c r="K119" s="63">
        <f>charges_exploit!$D8</f>
        <v>50000</v>
      </c>
      <c r="L119" s="63">
        <f>charges_exploit!$D8</f>
        <v>50000</v>
      </c>
      <c r="M119" s="63">
        <f>charges_exploit!$D8</f>
        <v>50000</v>
      </c>
      <c r="N119" s="63">
        <f>charges_exploit!$D8</f>
        <v>50000</v>
      </c>
      <c r="O119" s="104">
        <f t="shared" si="93"/>
        <v>600000</v>
      </c>
      <c r="P119" s="63">
        <f>charges_exploit!$D8</f>
        <v>50000</v>
      </c>
      <c r="Q119" s="63">
        <f>charges_exploit!$D8</f>
        <v>50000</v>
      </c>
      <c r="R119" s="63">
        <f>charges_exploit!$D8</f>
        <v>50000</v>
      </c>
      <c r="S119" s="63">
        <f>charges_exploit!$D8</f>
        <v>50000</v>
      </c>
      <c r="T119" s="63">
        <f>charges_exploit!$D8</f>
        <v>50000</v>
      </c>
      <c r="U119" s="63">
        <f>charges_exploit!$D8</f>
        <v>50000</v>
      </c>
      <c r="V119" s="63">
        <f>charges_exploit!$D8</f>
        <v>50000</v>
      </c>
      <c r="W119" s="63">
        <f>charges_exploit!$D8</f>
        <v>50000</v>
      </c>
      <c r="X119" s="63">
        <f>charges_exploit!$D8</f>
        <v>50000</v>
      </c>
      <c r="Y119" s="63">
        <f>charges_exploit!$D8</f>
        <v>50000</v>
      </c>
      <c r="Z119" s="63">
        <f>charges_exploit!$D8</f>
        <v>50000</v>
      </c>
      <c r="AA119" s="63">
        <f>charges_exploit!$D8</f>
        <v>50000</v>
      </c>
      <c r="AB119" s="104">
        <f t="shared" si="94"/>
        <v>600000</v>
      </c>
      <c r="AC119" s="63">
        <f>charges_exploit!$D8</f>
        <v>50000</v>
      </c>
      <c r="AD119" s="63">
        <f>charges_exploit!$D8</f>
        <v>50000</v>
      </c>
      <c r="AE119" s="63">
        <f>charges_exploit!$D8</f>
        <v>50000</v>
      </c>
      <c r="AF119" s="63">
        <f>charges_exploit!$D8</f>
        <v>50000</v>
      </c>
      <c r="AG119" s="63">
        <f>charges_exploit!$D8</f>
        <v>50000</v>
      </c>
      <c r="AH119" s="63">
        <f>charges_exploit!$D8</f>
        <v>50000</v>
      </c>
      <c r="AI119" s="63">
        <f>charges_exploit!$D8</f>
        <v>50000</v>
      </c>
      <c r="AJ119" s="63">
        <f>charges_exploit!$D8</f>
        <v>50000</v>
      </c>
      <c r="AK119" s="63">
        <f>charges_exploit!$D8</f>
        <v>50000</v>
      </c>
      <c r="AL119" s="63">
        <f>charges_exploit!$D8</f>
        <v>50000</v>
      </c>
      <c r="AM119" s="63">
        <f>charges_exploit!$D8</f>
        <v>50000</v>
      </c>
      <c r="AN119" s="63">
        <f>charges_exploit!$D8</f>
        <v>50000</v>
      </c>
      <c r="AO119" s="104">
        <f t="shared" si="95"/>
        <v>600000</v>
      </c>
      <c r="AP119" s="63">
        <f>charges_exploit!$D8</f>
        <v>50000</v>
      </c>
      <c r="AQ119" s="63">
        <f>charges_exploit!$D8</f>
        <v>50000</v>
      </c>
      <c r="AR119" s="63">
        <f>charges_exploit!$D8</f>
        <v>50000</v>
      </c>
      <c r="AS119" s="63">
        <f>charges_exploit!$D8</f>
        <v>50000</v>
      </c>
      <c r="AT119" s="63">
        <f>charges_exploit!$D8</f>
        <v>50000</v>
      </c>
      <c r="AU119" s="63">
        <f>charges_exploit!$D8</f>
        <v>50000</v>
      </c>
      <c r="AV119" s="63">
        <f>charges_exploit!$D8</f>
        <v>50000</v>
      </c>
      <c r="AW119" s="63">
        <f>charges_exploit!$D8</f>
        <v>50000</v>
      </c>
      <c r="AX119" s="63">
        <f>charges_exploit!$D8</f>
        <v>50000</v>
      </c>
      <c r="AY119" s="63">
        <f>charges_exploit!$D8</f>
        <v>50000</v>
      </c>
      <c r="AZ119" s="63">
        <f>charges_exploit!$D8</f>
        <v>50000</v>
      </c>
      <c r="BA119" s="63">
        <f>charges_exploit!$D8</f>
        <v>50000</v>
      </c>
      <c r="BB119" s="104">
        <f t="shared" si="96"/>
        <v>600000</v>
      </c>
      <c r="BC119" s="63">
        <f>charges_exploit!$D8</f>
        <v>50000</v>
      </c>
      <c r="BD119" s="63">
        <f>charges_exploit!$D8</f>
        <v>50000</v>
      </c>
      <c r="BE119" s="63">
        <f>charges_exploit!$D8</f>
        <v>50000</v>
      </c>
      <c r="BF119" s="63">
        <f>charges_exploit!$D8</f>
        <v>50000</v>
      </c>
      <c r="BG119" s="63">
        <f>charges_exploit!$D8</f>
        <v>50000</v>
      </c>
      <c r="BH119" s="63">
        <f>charges_exploit!$D8</f>
        <v>50000</v>
      </c>
      <c r="BI119" s="63">
        <f>charges_exploit!$D8</f>
        <v>50000</v>
      </c>
      <c r="BJ119" s="63">
        <f>charges_exploit!$D8</f>
        <v>50000</v>
      </c>
      <c r="BK119" s="63">
        <f>charges_exploit!$D8</f>
        <v>50000</v>
      </c>
      <c r="BL119" s="63">
        <f>charges_exploit!$D8</f>
        <v>50000</v>
      </c>
      <c r="BM119" s="63">
        <f>charges_exploit!$D8</f>
        <v>50000</v>
      </c>
      <c r="BN119" s="63">
        <f>charges_exploit!$D8</f>
        <v>50000</v>
      </c>
      <c r="BO119" s="104">
        <f t="shared" si="97"/>
        <v>600000</v>
      </c>
    </row>
    <row r="120" spans="2:67" x14ac:dyDescent="0.25">
      <c r="B120" s="106" t="str">
        <f>charges_exploit!B9</f>
        <v>Energie</v>
      </c>
      <c r="C120" s="63">
        <f>charges_exploit!$D9</f>
        <v>30000</v>
      </c>
      <c r="D120" s="63">
        <f>charges_exploit!$D9</f>
        <v>30000</v>
      </c>
      <c r="E120" s="63">
        <f>charges_exploit!$D9</f>
        <v>30000</v>
      </c>
      <c r="F120" s="63">
        <f>charges_exploit!$D9</f>
        <v>30000</v>
      </c>
      <c r="G120" s="63">
        <f>charges_exploit!$D9</f>
        <v>30000</v>
      </c>
      <c r="H120" s="63">
        <f>charges_exploit!$D9</f>
        <v>30000</v>
      </c>
      <c r="I120" s="63">
        <f>charges_exploit!$D9</f>
        <v>30000</v>
      </c>
      <c r="J120" s="63">
        <f>charges_exploit!$D9</f>
        <v>30000</v>
      </c>
      <c r="K120" s="63">
        <f>charges_exploit!$D9</f>
        <v>30000</v>
      </c>
      <c r="L120" s="63">
        <f>charges_exploit!$D9</f>
        <v>30000</v>
      </c>
      <c r="M120" s="63">
        <f>charges_exploit!$D9</f>
        <v>30000</v>
      </c>
      <c r="N120" s="63">
        <f>charges_exploit!$D9</f>
        <v>30000</v>
      </c>
      <c r="O120" s="104">
        <f t="shared" si="93"/>
        <v>360000</v>
      </c>
      <c r="P120" s="63">
        <f>charges_exploit!$D9</f>
        <v>30000</v>
      </c>
      <c r="Q120" s="63">
        <f>charges_exploit!$D9</f>
        <v>30000</v>
      </c>
      <c r="R120" s="63">
        <f>charges_exploit!$D9</f>
        <v>30000</v>
      </c>
      <c r="S120" s="63">
        <f>charges_exploit!$D9</f>
        <v>30000</v>
      </c>
      <c r="T120" s="63">
        <f>charges_exploit!$D9</f>
        <v>30000</v>
      </c>
      <c r="U120" s="63">
        <f>charges_exploit!$D9</f>
        <v>30000</v>
      </c>
      <c r="V120" s="63">
        <f>charges_exploit!$D9</f>
        <v>30000</v>
      </c>
      <c r="W120" s="63">
        <f>charges_exploit!$D9</f>
        <v>30000</v>
      </c>
      <c r="X120" s="63">
        <f>charges_exploit!$D9</f>
        <v>30000</v>
      </c>
      <c r="Y120" s="63">
        <f>charges_exploit!$D9</f>
        <v>30000</v>
      </c>
      <c r="Z120" s="63">
        <f>charges_exploit!$D9</f>
        <v>30000</v>
      </c>
      <c r="AA120" s="63">
        <f>charges_exploit!$D9</f>
        <v>30000</v>
      </c>
      <c r="AB120" s="104">
        <f t="shared" si="94"/>
        <v>360000</v>
      </c>
      <c r="AC120" s="63">
        <f>charges_exploit!$D9</f>
        <v>30000</v>
      </c>
      <c r="AD120" s="63">
        <f>charges_exploit!$D9</f>
        <v>30000</v>
      </c>
      <c r="AE120" s="63">
        <f>charges_exploit!$D9</f>
        <v>30000</v>
      </c>
      <c r="AF120" s="63">
        <f>charges_exploit!$D9</f>
        <v>30000</v>
      </c>
      <c r="AG120" s="63">
        <f>charges_exploit!$D9</f>
        <v>30000</v>
      </c>
      <c r="AH120" s="63">
        <f>charges_exploit!$D9</f>
        <v>30000</v>
      </c>
      <c r="AI120" s="63">
        <f>charges_exploit!$D9</f>
        <v>30000</v>
      </c>
      <c r="AJ120" s="63">
        <f>charges_exploit!$D9</f>
        <v>30000</v>
      </c>
      <c r="AK120" s="63">
        <f>charges_exploit!$D9</f>
        <v>30000</v>
      </c>
      <c r="AL120" s="63">
        <f>charges_exploit!$D9</f>
        <v>30000</v>
      </c>
      <c r="AM120" s="63">
        <f>charges_exploit!$D9</f>
        <v>30000</v>
      </c>
      <c r="AN120" s="63">
        <f>charges_exploit!$D9</f>
        <v>30000</v>
      </c>
      <c r="AO120" s="104">
        <f t="shared" si="95"/>
        <v>360000</v>
      </c>
      <c r="AP120" s="63">
        <f>charges_exploit!$D9</f>
        <v>30000</v>
      </c>
      <c r="AQ120" s="63">
        <f>charges_exploit!$D9</f>
        <v>30000</v>
      </c>
      <c r="AR120" s="63">
        <f>charges_exploit!$D9</f>
        <v>30000</v>
      </c>
      <c r="AS120" s="63">
        <f>charges_exploit!$D9</f>
        <v>30000</v>
      </c>
      <c r="AT120" s="63">
        <f>charges_exploit!$D9</f>
        <v>30000</v>
      </c>
      <c r="AU120" s="63">
        <f>charges_exploit!$D9</f>
        <v>30000</v>
      </c>
      <c r="AV120" s="63">
        <f>charges_exploit!$D9</f>
        <v>30000</v>
      </c>
      <c r="AW120" s="63">
        <f>charges_exploit!$D9</f>
        <v>30000</v>
      </c>
      <c r="AX120" s="63">
        <f>charges_exploit!$D9</f>
        <v>30000</v>
      </c>
      <c r="AY120" s="63">
        <f>charges_exploit!$D9</f>
        <v>30000</v>
      </c>
      <c r="AZ120" s="63">
        <f>charges_exploit!$D9</f>
        <v>30000</v>
      </c>
      <c r="BA120" s="63">
        <f>charges_exploit!$D9</f>
        <v>30000</v>
      </c>
      <c r="BB120" s="104">
        <f t="shared" si="96"/>
        <v>360000</v>
      </c>
      <c r="BC120" s="63">
        <f>charges_exploit!$D9</f>
        <v>30000</v>
      </c>
      <c r="BD120" s="63">
        <f>charges_exploit!$D9</f>
        <v>30000</v>
      </c>
      <c r="BE120" s="63">
        <f>charges_exploit!$D9</f>
        <v>30000</v>
      </c>
      <c r="BF120" s="63">
        <f>charges_exploit!$D9</f>
        <v>30000</v>
      </c>
      <c r="BG120" s="63">
        <f>charges_exploit!$D9</f>
        <v>30000</v>
      </c>
      <c r="BH120" s="63">
        <f>charges_exploit!$D9</f>
        <v>30000</v>
      </c>
      <c r="BI120" s="63">
        <f>charges_exploit!$D9</f>
        <v>30000</v>
      </c>
      <c r="BJ120" s="63">
        <f>charges_exploit!$D9</f>
        <v>30000</v>
      </c>
      <c r="BK120" s="63">
        <f>charges_exploit!$D9</f>
        <v>30000</v>
      </c>
      <c r="BL120" s="63">
        <f>charges_exploit!$D9</f>
        <v>30000</v>
      </c>
      <c r="BM120" s="63">
        <f>charges_exploit!$D9</f>
        <v>30000</v>
      </c>
      <c r="BN120" s="63">
        <f>charges_exploit!$D9</f>
        <v>30000</v>
      </c>
      <c r="BO120" s="104">
        <f t="shared" si="97"/>
        <v>360000</v>
      </c>
    </row>
    <row r="121" spans="2:67" x14ac:dyDescent="0.25">
      <c r="B121" s="106" t="str">
        <f>charges_exploit!B10</f>
        <v>Déplacement / transport</v>
      </c>
      <c r="C121" s="63">
        <f>charges_exploit!$D10</f>
        <v>15000</v>
      </c>
      <c r="D121" s="63">
        <f>charges_exploit!$D10</f>
        <v>15000</v>
      </c>
      <c r="E121" s="63">
        <f>charges_exploit!$D10</f>
        <v>15000</v>
      </c>
      <c r="F121" s="63">
        <f>charges_exploit!$D10</f>
        <v>15000</v>
      </c>
      <c r="G121" s="63">
        <f>charges_exploit!$D10</f>
        <v>15000</v>
      </c>
      <c r="H121" s="63">
        <f>charges_exploit!$D10</f>
        <v>15000</v>
      </c>
      <c r="I121" s="63">
        <f>charges_exploit!$D10</f>
        <v>15000</v>
      </c>
      <c r="J121" s="63">
        <f>charges_exploit!$D10</f>
        <v>15000</v>
      </c>
      <c r="K121" s="63">
        <f>charges_exploit!$D10</f>
        <v>15000</v>
      </c>
      <c r="L121" s="63">
        <f>charges_exploit!$D10</f>
        <v>15000</v>
      </c>
      <c r="M121" s="63">
        <f>charges_exploit!$D10</f>
        <v>15000</v>
      </c>
      <c r="N121" s="63">
        <f>charges_exploit!$D10</f>
        <v>15000</v>
      </c>
      <c r="O121" s="104">
        <f t="shared" si="93"/>
        <v>180000</v>
      </c>
      <c r="P121" s="63">
        <f>charges_exploit!$D10</f>
        <v>15000</v>
      </c>
      <c r="Q121" s="63">
        <f>charges_exploit!$D10</f>
        <v>15000</v>
      </c>
      <c r="R121" s="63">
        <f>charges_exploit!$D10</f>
        <v>15000</v>
      </c>
      <c r="S121" s="63">
        <f>charges_exploit!$D10</f>
        <v>15000</v>
      </c>
      <c r="T121" s="63">
        <f>charges_exploit!$D10</f>
        <v>15000</v>
      </c>
      <c r="U121" s="63">
        <f>charges_exploit!$D10</f>
        <v>15000</v>
      </c>
      <c r="V121" s="63">
        <f>charges_exploit!$D10</f>
        <v>15000</v>
      </c>
      <c r="W121" s="63">
        <f>charges_exploit!$D10</f>
        <v>15000</v>
      </c>
      <c r="X121" s="63">
        <f>charges_exploit!$D10</f>
        <v>15000</v>
      </c>
      <c r="Y121" s="63">
        <f>charges_exploit!$D10</f>
        <v>15000</v>
      </c>
      <c r="Z121" s="63">
        <f>charges_exploit!$D10</f>
        <v>15000</v>
      </c>
      <c r="AA121" s="63">
        <f>charges_exploit!$D10</f>
        <v>15000</v>
      </c>
      <c r="AB121" s="104">
        <f t="shared" si="94"/>
        <v>180000</v>
      </c>
      <c r="AC121" s="63">
        <f>charges_exploit!$D10</f>
        <v>15000</v>
      </c>
      <c r="AD121" s="63">
        <f>charges_exploit!$D10</f>
        <v>15000</v>
      </c>
      <c r="AE121" s="63">
        <f>charges_exploit!$D10</f>
        <v>15000</v>
      </c>
      <c r="AF121" s="63">
        <f>charges_exploit!$D10</f>
        <v>15000</v>
      </c>
      <c r="AG121" s="63">
        <f>charges_exploit!$D10</f>
        <v>15000</v>
      </c>
      <c r="AH121" s="63">
        <f>charges_exploit!$D10</f>
        <v>15000</v>
      </c>
      <c r="AI121" s="63">
        <f>charges_exploit!$D10</f>
        <v>15000</v>
      </c>
      <c r="AJ121" s="63">
        <f>charges_exploit!$D10</f>
        <v>15000</v>
      </c>
      <c r="AK121" s="63">
        <f>charges_exploit!$D10</f>
        <v>15000</v>
      </c>
      <c r="AL121" s="63">
        <f>charges_exploit!$D10</f>
        <v>15000</v>
      </c>
      <c r="AM121" s="63">
        <f>charges_exploit!$D10</f>
        <v>15000</v>
      </c>
      <c r="AN121" s="63">
        <f>charges_exploit!$D10</f>
        <v>15000</v>
      </c>
      <c r="AO121" s="104">
        <f t="shared" si="95"/>
        <v>180000</v>
      </c>
      <c r="AP121" s="63">
        <f>charges_exploit!$D10</f>
        <v>15000</v>
      </c>
      <c r="AQ121" s="63">
        <f>charges_exploit!$D10</f>
        <v>15000</v>
      </c>
      <c r="AR121" s="63">
        <f>charges_exploit!$D10</f>
        <v>15000</v>
      </c>
      <c r="AS121" s="63">
        <f>charges_exploit!$D10</f>
        <v>15000</v>
      </c>
      <c r="AT121" s="63">
        <f>charges_exploit!$D10</f>
        <v>15000</v>
      </c>
      <c r="AU121" s="63">
        <f>charges_exploit!$D10</f>
        <v>15000</v>
      </c>
      <c r="AV121" s="63">
        <f>charges_exploit!$D10</f>
        <v>15000</v>
      </c>
      <c r="AW121" s="63">
        <f>charges_exploit!$D10</f>
        <v>15000</v>
      </c>
      <c r="AX121" s="63">
        <f>charges_exploit!$D10</f>
        <v>15000</v>
      </c>
      <c r="AY121" s="63">
        <f>charges_exploit!$D10</f>
        <v>15000</v>
      </c>
      <c r="AZ121" s="63">
        <f>charges_exploit!$D10</f>
        <v>15000</v>
      </c>
      <c r="BA121" s="63">
        <f>charges_exploit!$D10</f>
        <v>15000</v>
      </c>
      <c r="BB121" s="104">
        <f t="shared" si="96"/>
        <v>180000</v>
      </c>
      <c r="BC121" s="63">
        <f>charges_exploit!$D10</f>
        <v>15000</v>
      </c>
      <c r="BD121" s="63">
        <f>charges_exploit!$D10</f>
        <v>15000</v>
      </c>
      <c r="BE121" s="63">
        <f>charges_exploit!$D10</f>
        <v>15000</v>
      </c>
      <c r="BF121" s="63">
        <f>charges_exploit!$D10</f>
        <v>15000</v>
      </c>
      <c r="BG121" s="63">
        <f>charges_exploit!$D10</f>
        <v>15000</v>
      </c>
      <c r="BH121" s="63">
        <f>charges_exploit!$D10</f>
        <v>15000</v>
      </c>
      <c r="BI121" s="63">
        <f>charges_exploit!$D10</f>
        <v>15000</v>
      </c>
      <c r="BJ121" s="63">
        <f>charges_exploit!$D10</f>
        <v>15000</v>
      </c>
      <c r="BK121" s="63">
        <f>charges_exploit!$D10</f>
        <v>15000</v>
      </c>
      <c r="BL121" s="63">
        <f>charges_exploit!$D10</f>
        <v>15000</v>
      </c>
      <c r="BM121" s="63">
        <f>charges_exploit!$D10</f>
        <v>15000</v>
      </c>
      <c r="BN121" s="63">
        <f>charges_exploit!$D10</f>
        <v>15000</v>
      </c>
      <c r="BO121" s="104">
        <f t="shared" si="97"/>
        <v>180000</v>
      </c>
    </row>
    <row r="122" spans="2:67" x14ac:dyDescent="0.25">
      <c r="B122" s="106" t="str">
        <f>charges_exploit!B11</f>
        <v>Analyse qualité</v>
      </c>
      <c r="C122" s="63">
        <f>charges_exploit!$D11</f>
        <v>5000</v>
      </c>
      <c r="D122" s="63">
        <f>charges_exploit!$D11</f>
        <v>5000</v>
      </c>
      <c r="E122" s="63">
        <f>charges_exploit!$D11</f>
        <v>5000</v>
      </c>
      <c r="F122" s="63">
        <f>charges_exploit!$D11</f>
        <v>5000</v>
      </c>
      <c r="G122" s="63">
        <f>charges_exploit!$D11</f>
        <v>5000</v>
      </c>
      <c r="H122" s="63">
        <f>charges_exploit!$D11</f>
        <v>5000</v>
      </c>
      <c r="I122" s="63">
        <f>charges_exploit!$D11</f>
        <v>5000</v>
      </c>
      <c r="J122" s="63">
        <f>charges_exploit!$D11</f>
        <v>5000</v>
      </c>
      <c r="K122" s="63">
        <f>charges_exploit!$D11</f>
        <v>5000</v>
      </c>
      <c r="L122" s="63">
        <f>charges_exploit!$D11</f>
        <v>5000</v>
      </c>
      <c r="M122" s="63">
        <f>charges_exploit!$D11</f>
        <v>5000</v>
      </c>
      <c r="N122" s="63">
        <f>charges_exploit!$D11</f>
        <v>5000</v>
      </c>
      <c r="O122" s="104">
        <f t="shared" si="93"/>
        <v>60000</v>
      </c>
      <c r="P122" s="63">
        <f>charges_exploit!$D11</f>
        <v>5000</v>
      </c>
      <c r="Q122" s="63">
        <f>charges_exploit!$D11</f>
        <v>5000</v>
      </c>
      <c r="R122" s="63">
        <f>charges_exploit!$D11</f>
        <v>5000</v>
      </c>
      <c r="S122" s="63">
        <f>charges_exploit!$D11</f>
        <v>5000</v>
      </c>
      <c r="T122" s="63">
        <f>charges_exploit!$D11</f>
        <v>5000</v>
      </c>
      <c r="U122" s="63">
        <f>charges_exploit!$D11</f>
        <v>5000</v>
      </c>
      <c r="V122" s="63">
        <f>charges_exploit!$D11</f>
        <v>5000</v>
      </c>
      <c r="W122" s="63">
        <f>charges_exploit!$D11</f>
        <v>5000</v>
      </c>
      <c r="X122" s="63">
        <f>charges_exploit!$D11</f>
        <v>5000</v>
      </c>
      <c r="Y122" s="63">
        <f>charges_exploit!$D11</f>
        <v>5000</v>
      </c>
      <c r="Z122" s="63">
        <f>charges_exploit!$D11</f>
        <v>5000</v>
      </c>
      <c r="AA122" s="63">
        <f>charges_exploit!$D11</f>
        <v>5000</v>
      </c>
      <c r="AB122" s="104">
        <f t="shared" si="94"/>
        <v>60000</v>
      </c>
      <c r="AC122" s="63">
        <f>charges_exploit!$D11</f>
        <v>5000</v>
      </c>
      <c r="AD122" s="63">
        <f>charges_exploit!$D11</f>
        <v>5000</v>
      </c>
      <c r="AE122" s="63">
        <f>charges_exploit!$D11</f>
        <v>5000</v>
      </c>
      <c r="AF122" s="63">
        <f>charges_exploit!$D11</f>
        <v>5000</v>
      </c>
      <c r="AG122" s="63">
        <f>charges_exploit!$D11</f>
        <v>5000</v>
      </c>
      <c r="AH122" s="63">
        <f>charges_exploit!$D11</f>
        <v>5000</v>
      </c>
      <c r="AI122" s="63">
        <f>charges_exploit!$D11</f>
        <v>5000</v>
      </c>
      <c r="AJ122" s="63">
        <f>charges_exploit!$D11</f>
        <v>5000</v>
      </c>
      <c r="AK122" s="63">
        <f>charges_exploit!$D11</f>
        <v>5000</v>
      </c>
      <c r="AL122" s="63">
        <f>charges_exploit!$D11</f>
        <v>5000</v>
      </c>
      <c r="AM122" s="63">
        <f>charges_exploit!$D11</f>
        <v>5000</v>
      </c>
      <c r="AN122" s="63">
        <f>charges_exploit!$D11</f>
        <v>5000</v>
      </c>
      <c r="AO122" s="104">
        <f t="shared" si="95"/>
        <v>60000</v>
      </c>
      <c r="AP122" s="63">
        <f>charges_exploit!$D11</f>
        <v>5000</v>
      </c>
      <c r="AQ122" s="63">
        <f>charges_exploit!$D11</f>
        <v>5000</v>
      </c>
      <c r="AR122" s="63">
        <f>charges_exploit!$D11</f>
        <v>5000</v>
      </c>
      <c r="AS122" s="63">
        <f>charges_exploit!$D11</f>
        <v>5000</v>
      </c>
      <c r="AT122" s="63">
        <f>charges_exploit!$D11</f>
        <v>5000</v>
      </c>
      <c r="AU122" s="63">
        <f>charges_exploit!$D11</f>
        <v>5000</v>
      </c>
      <c r="AV122" s="63">
        <f>charges_exploit!$D11</f>
        <v>5000</v>
      </c>
      <c r="AW122" s="63">
        <f>charges_exploit!$D11</f>
        <v>5000</v>
      </c>
      <c r="AX122" s="63">
        <f>charges_exploit!$D11</f>
        <v>5000</v>
      </c>
      <c r="AY122" s="63">
        <f>charges_exploit!$D11</f>
        <v>5000</v>
      </c>
      <c r="AZ122" s="63">
        <f>charges_exploit!$D11</f>
        <v>5000</v>
      </c>
      <c r="BA122" s="63">
        <f>charges_exploit!$D11</f>
        <v>5000</v>
      </c>
      <c r="BB122" s="104">
        <f t="shared" si="96"/>
        <v>60000</v>
      </c>
      <c r="BC122" s="63">
        <f>charges_exploit!$D11</f>
        <v>5000</v>
      </c>
      <c r="BD122" s="63">
        <f>charges_exploit!$D11</f>
        <v>5000</v>
      </c>
      <c r="BE122" s="63">
        <f>charges_exploit!$D11</f>
        <v>5000</v>
      </c>
      <c r="BF122" s="63">
        <f>charges_exploit!$D11</f>
        <v>5000</v>
      </c>
      <c r="BG122" s="63">
        <f>charges_exploit!$D11</f>
        <v>5000</v>
      </c>
      <c r="BH122" s="63">
        <f>charges_exploit!$D11</f>
        <v>5000</v>
      </c>
      <c r="BI122" s="63">
        <f>charges_exploit!$D11</f>
        <v>5000</v>
      </c>
      <c r="BJ122" s="63">
        <f>charges_exploit!$D11</f>
        <v>5000</v>
      </c>
      <c r="BK122" s="63">
        <f>charges_exploit!$D11</f>
        <v>5000</v>
      </c>
      <c r="BL122" s="63">
        <f>charges_exploit!$D11</f>
        <v>5000</v>
      </c>
      <c r="BM122" s="63">
        <f>charges_exploit!$D11</f>
        <v>5000</v>
      </c>
      <c r="BN122" s="63">
        <f>charges_exploit!$D11</f>
        <v>5000</v>
      </c>
      <c r="BO122" s="104">
        <f t="shared" si="97"/>
        <v>60000</v>
      </c>
    </row>
    <row r="123" spans="2:67" x14ac:dyDescent="0.25">
      <c r="B123" s="106" t="str">
        <f>charges_exploit!B12</f>
        <v>Frais administratifs</v>
      </c>
      <c r="C123" s="63">
        <f>charges_exploit!$D12</f>
        <v>5000</v>
      </c>
      <c r="D123" s="63">
        <f>charges_exploit!$D12</f>
        <v>5000</v>
      </c>
      <c r="E123" s="63">
        <f>charges_exploit!$D12</f>
        <v>5000</v>
      </c>
      <c r="F123" s="63">
        <f>charges_exploit!$D12</f>
        <v>5000</v>
      </c>
      <c r="G123" s="63">
        <f>charges_exploit!$D12</f>
        <v>5000</v>
      </c>
      <c r="H123" s="63">
        <f>charges_exploit!$D12</f>
        <v>5000</v>
      </c>
      <c r="I123" s="63">
        <f>charges_exploit!$D12</f>
        <v>5000</v>
      </c>
      <c r="J123" s="63">
        <f>charges_exploit!$D12</f>
        <v>5000</v>
      </c>
      <c r="K123" s="63">
        <f>charges_exploit!$D12</f>
        <v>5000</v>
      </c>
      <c r="L123" s="63">
        <f>charges_exploit!$D12</f>
        <v>5000</v>
      </c>
      <c r="M123" s="63">
        <f>charges_exploit!$D12</f>
        <v>5000</v>
      </c>
      <c r="N123" s="63">
        <f>charges_exploit!$D12</f>
        <v>5000</v>
      </c>
      <c r="O123" s="104">
        <f t="shared" si="93"/>
        <v>60000</v>
      </c>
      <c r="P123" s="63">
        <f>charges_exploit!$D12</f>
        <v>5000</v>
      </c>
      <c r="Q123" s="63">
        <f>charges_exploit!$D12</f>
        <v>5000</v>
      </c>
      <c r="R123" s="63">
        <f>charges_exploit!$D12</f>
        <v>5000</v>
      </c>
      <c r="S123" s="63">
        <f>charges_exploit!$D12</f>
        <v>5000</v>
      </c>
      <c r="T123" s="63">
        <f>charges_exploit!$D12</f>
        <v>5000</v>
      </c>
      <c r="U123" s="63">
        <f>charges_exploit!$D12</f>
        <v>5000</v>
      </c>
      <c r="V123" s="63">
        <f>charges_exploit!$D12</f>
        <v>5000</v>
      </c>
      <c r="W123" s="63">
        <f>charges_exploit!$D12</f>
        <v>5000</v>
      </c>
      <c r="X123" s="63">
        <f>charges_exploit!$D12</f>
        <v>5000</v>
      </c>
      <c r="Y123" s="63">
        <f>charges_exploit!$D12</f>
        <v>5000</v>
      </c>
      <c r="Z123" s="63">
        <f>charges_exploit!$D12</f>
        <v>5000</v>
      </c>
      <c r="AA123" s="63">
        <f>charges_exploit!$D12</f>
        <v>5000</v>
      </c>
      <c r="AB123" s="104">
        <f t="shared" si="94"/>
        <v>60000</v>
      </c>
      <c r="AC123" s="63">
        <f>charges_exploit!$D12</f>
        <v>5000</v>
      </c>
      <c r="AD123" s="63">
        <f>charges_exploit!$D12</f>
        <v>5000</v>
      </c>
      <c r="AE123" s="63">
        <f>charges_exploit!$D12</f>
        <v>5000</v>
      </c>
      <c r="AF123" s="63">
        <f>charges_exploit!$D12</f>
        <v>5000</v>
      </c>
      <c r="AG123" s="63">
        <f>charges_exploit!$D12</f>
        <v>5000</v>
      </c>
      <c r="AH123" s="63">
        <f>charges_exploit!$D12</f>
        <v>5000</v>
      </c>
      <c r="AI123" s="63">
        <f>charges_exploit!$D12</f>
        <v>5000</v>
      </c>
      <c r="AJ123" s="63">
        <f>charges_exploit!$D12</f>
        <v>5000</v>
      </c>
      <c r="AK123" s="63">
        <f>charges_exploit!$D12</f>
        <v>5000</v>
      </c>
      <c r="AL123" s="63">
        <f>charges_exploit!$D12</f>
        <v>5000</v>
      </c>
      <c r="AM123" s="63">
        <f>charges_exploit!$D12</f>
        <v>5000</v>
      </c>
      <c r="AN123" s="63">
        <f>charges_exploit!$D12</f>
        <v>5000</v>
      </c>
      <c r="AO123" s="104">
        <f t="shared" si="95"/>
        <v>60000</v>
      </c>
      <c r="AP123" s="63">
        <f>charges_exploit!$D12</f>
        <v>5000</v>
      </c>
      <c r="AQ123" s="63">
        <f>charges_exploit!$D12</f>
        <v>5000</v>
      </c>
      <c r="AR123" s="63">
        <f>charges_exploit!$D12</f>
        <v>5000</v>
      </c>
      <c r="AS123" s="63">
        <f>charges_exploit!$D12</f>
        <v>5000</v>
      </c>
      <c r="AT123" s="63">
        <f>charges_exploit!$D12</f>
        <v>5000</v>
      </c>
      <c r="AU123" s="63">
        <f>charges_exploit!$D12</f>
        <v>5000</v>
      </c>
      <c r="AV123" s="63">
        <f>charges_exploit!$D12</f>
        <v>5000</v>
      </c>
      <c r="AW123" s="63">
        <f>charges_exploit!$D12</f>
        <v>5000</v>
      </c>
      <c r="AX123" s="63">
        <f>charges_exploit!$D12</f>
        <v>5000</v>
      </c>
      <c r="AY123" s="63">
        <f>charges_exploit!$D12</f>
        <v>5000</v>
      </c>
      <c r="AZ123" s="63">
        <f>charges_exploit!$D12</f>
        <v>5000</v>
      </c>
      <c r="BA123" s="63">
        <f>charges_exploit!$D12</f>
        <v>5000</v>
      </c>
      <c r="BB123" s="104">
        <f t="shared" si="96"/>
        <v>60000</v>
      </c>
      <c r="BC123" s="63">
        <f>charges_exploit!$D12</f>
        <v>5000</v>
      </c>
      <c r="BD123" s="63">
        <f>charges_exploit!$D12</f>
        <v>5000</v>
      </c>
      <c r="BE123" s="63">
        <f>charges_exploit!$D12</f>
        <v>5000</v>
      </c>
      <c r="BF123" s="63">
        <f>charges_exploit!$D12</f>
        <v>5000</v>
      </c>
      <c r="BG123" s="63">
        <f>charges_exploit!$D12</f>
        <v>5000</v>
      </c>
      <c r="BH123" s="63">
        <f>charges_exploit!$D12</f>
        <v>5000</v>
      </c>
      <c r="BI123" s="63">
        <f>charges_exploit!$D12</f>
        <v>5000</v>
      </c>
      <c r="BJ123" s="63">
        <f>charges_exploit!$D12</f>
        <v>5000</v>
      </c>
      <c r="BK123" s="63">
        <f>charges_exploit!$D12</f>
        <v>5000</v>
      </c>
      <c r="BL123" s="63">
        <f>charges_exploit!$D12</f>
        <v>5000</v>
      </c>
      <c r="BM123" s="63">
        <f>charges_exploit!$D12</f>
        <v>5000</v>
      </c>
      <c r="BN123" s="63">
        <f>charges_exploit!$D12</f>
        <v>5000</v>
      </c>
      <c r="BO123" s="104">
        <f t="shared" si="97"/>
        <v>60000</v>
      </c>
    </row>
    <row r="124" spans="2:67" x14ac:dyDescent="0.25">
      <c r="B124" s="106" t="str">
        <f>charges_exploit!B13</f>
        <v>Charges diverses</v>
      </c>
      <c r="C124" s="63">
        <f>charges_exploit!$D13</f>
        <v>2000</v>
      </c>
      <c r="D124" s="63">
        <f>charges_exploit!$D13</f>
        <v>2000</v>
      </c>
      <c r="E124" s="63">
        <f>charges_exploit!$D13</f>
        <v>2000</v>
      </c>
      <c r="F124" s="63">
        <f>charges_exploit!$D13</f>
        <v>2000</v>
      </c>
      <c r="G124" s="63">
        <f>charges_exploit!$D13</f>
        <v>2000</v>
      </c>
      <c r="H124" s="63">
        <f>charges_exploit!$D13</f>
        <v>2000</v>
      </c>
      <c r="I124" s="63">
        <f>charges_exploit!$D13</f>
        <v>2000</v>
      </c>
      <c r="J124" s="63">
        <f>charges_exploit!$D13</f>
        <v>2000</v>
      </c>
      <c r="K124" s="63">
        <f>charges_exploit!$D13</f>
        <v>2000</v>
      </c>
      <c r="L124" s="63">
        <f>charges_exploit!$D13</f>
        <v>2000</v>
      </c>
      <c r="M124" s="63">
        <f>charges_exploit!$D13</f>
        <v>2000</v>
      </c>
      <c r="N124" s="63">
        <f>charges_exploit!$D13</f>
        <v>2000</v>
      </c>
      <c r="O124" s="104">
        <f t="shared" si="93"/>
        <v>24000</v>
      </c>
      <c r="P124" s="63">
        <f>charges_exploit!$D13</f>
        <v>2000</v>
      </c>
      <c r="Q124" s="63">
        <f>charges_exploit!$D13</f>
        <v>2000</v>
      </c>
      <c r="R124" s="63">
        <f>charges_exploit!$D13</f>
        <v>2000</v>
      </c>
      <c r="S124" s="63">
        <f>charges_exploit!$D13</f>
        <v>2000</v>
      </c>
      <c r="T124" s="63">
        <f>charges_exploit!$D13</f>
        <v>2000</v>
      </c>
      <c r="U124" s="63">
        <f>charges_exploit!$D13</f>
        <v>2000</v>
      </c>
      <c r="V124" s="63">
        <f>charges_exploit!$D13</f>
        <v>2000</v>
      </c>
      <c r="W124" s="63">
        <f>charges_exploit!$D13</f>
        <v>2000</v>
      </c>
      <c r="X124" s="63">
        <f>charges_exploit!$D13</f>
        <v>2000</v>
      </c>
      <c r="Y124" s="63">
        <f>charges_exploit!$D13</f>
        <v>2000</v>
      </c>
      <c r="Z124" s="63">
        <f>charges_exploit!$D13</f>
        <v>2000</v>
      </c>
      <c r="AA124" s="63">
        <f>charges_exploit!$D13</f>
        <v>2000</v>
      </c>
      <c r="AB124" s="104">
        <f t="shared" si="94"/>
        <v>24000</v>
      </c>
      <c r="AC124" s="63">
        <f>charges_exploit!$D13</f>
        <v>2000</v>
      </c>
      <c r="AD124" s="63">
        <f>charges_exploit!$D13</f>
        <v>2000</v>
      </c>
      <c r="AE124" s="63">
        <f>charges_exploit!$D13</f>
        <v>2000</v>
      </c>
      <c r="AF124" s="63">
        <f>charges_exploit!$D13</f>
        <v>2000</v>
      </c>
      <c r="AG124" s="63">
        <f>charges_exploit!$D13</f>
        <v>2000</v>
      </c>
      <c r="AH124" s="63">
        <f>charges_exploit!$D13</f>
        <v>2000</v>
      </c>
      <c r="AI124" s="63">
        <f>charges_exploit!$D13</f>
        <v>2000</v>
      </c>
      <c r="AJ124" s="63">
        <f>charges_exploit!$D13</f>
        <v>2000</v>
      </c>
      <c r="AK124" s="63">
        <f>charges_exploit!$D13</f>
        <v>2000</v>
      </c>
      <c r="AL124" s="63">
        <f>charges_exploit!$D13</f>
        <v>2000</v>
      </c>
      <c r="AM124" s="63">
        <f>charges_exploit!$D13</f>
        <v>2000</v>
      </c>
      <c r="AN124" s="63">
        <f>charges_exploit!$D13</f>
        <v>2000</v>
      </c>
      <c r="AO124" s="104">
        <f t="shared" si="95"/>
        <v>24000</v>
      </c>
      <c r="AP124" s="63">
        <f>charges_exploit!$D13</f>
        <v>2000</v>
      </c>
      <c r="AQ124" s="63">
        <f>charges_exploit!$D13</f>
        <v>2000</v>
      </c>
      <c r="AR124" s="63">
        <f>charges_exploit!$D13</f>
        <v>2000</v>
      </c>
      <c r="AS124" s="63">
        <f>charges_exploit!$D13</f>
        <v>2000</v>
      </c>
      <c r="AT124" s="63">
        <f>charges_exploit!$D13</f>
        <v>2000</v>
      </c>
      <c r="AU124" s="63">
        <f>charges_exploit!$D13</f>
        <v>2000</v>
      </c>
      <c r="AV124" s="63">
        <f>charges_exploit!$D13</f>
        <v>2000</v>
      </c>
      <c r="AW124" s="63">
        <f>charges_exploit!$D13</f>
        <v>2000</v>
      </c>
      <c r="AX124" s="63">
        <f>charges_exploit!$D13</f>
        <v>2000</v>
      </c>
      <c r="AY124" s="63">
        <f>charges_exploit!$D13</f>
        <v>2000</v>
      </c>
      <c r="AZ124" s="63">
        <f>charges_exploit!$D13</f>
        <v>2000</v>
      </c>
      <c r="BA124" s="63">
        <f>charges_exploit!$D13</f>
        <v>2000</v>
      </c>
      <c r="BB124" s="104">
        <f t="shared" si="96"/>
        <v>24000</v>
      </c>
      <c r="BC124" s="63">
        <f>charges_exploit!$D13</f>
        <v>2000</v>
      </c>
      <c r="BD124" s="63">
        <f>charges_exploit!$D13</f>
        <v>2000</v>
      </c>
      <c r="BE124" s="63">
        <f>charges_exploit!$D13</f>
        <v>2000</v>
      </c>
      <c r="BF124" s="63">
        <f>charges_exploit!$D13</f>
        <v>2000</v>
      </c>
      <c r="BG124" s="63">
        <f>charges_exploit!$D13</f>
        <v>2000</v>
      </c>
      <c r="BH124" s="63">
        <f>charges_exploit!$D13</f>
        <v>2000</v>
      </c>
      <c r="BI124" s="63">
        <f>charges_exploit!$D13</f>
        <v>2000</v>
      </c>
      <c r="BJ124" s="63">
        <f>charges_exploit!$D13</f>
        <v>2000</v>
      </c>
      <c r="BK124" s="63">
        <f>charges_exploit!$D13</f>
        <v>2000</v>
      </c>
      <c r="BL124" s="63">
        <f>charges_exploit!$D13</f>
        <v>2000</v>
      </c>
      <c r="BM124" s="63">
        <f>charges_exploit!$D13</f>
        <v>2000</v>
      </c>
      <c r="BN124" s="63">
        <f>charges_exploit!$D13</f>
        <v>2000</v>
      </c>
      <c r="BO124" s="104">
        <f t="shared" si="97"/>
        <v>24000</v>
      </c>
    </row>
    <row r="125" spans="2:67" x14ac:dyDescent="0.25">
      <c r="B125" s="106">
        <f>charges_exploit!B14</f>
        <v>0</v>
      </c>
      <c r="C125" s="63">
        <f>charges_exploit!$D14</f>
        <v>0</v>
      </c>
      <c r="D125" s="63">
        <f>charges_exploit!$D14</f>
        <v>0</v>
      </c>
      <c r="E125" s="63">
        <f>charges_exploit!$D14</f>
        <v>0</v>
      </c>
      <c r="F125" s="63">
        <f>charges_exploit!$D14</f>
        <v>0</v>
      </c>
      <c r="G125" s="63">
        <f>charges_exploit!$D14</f>
        <v>0</v>
      </c>
      <c r="H125" s="63">
        <f>charges_exploit!$D14</f>
        <v>0</v>
      </c>
      <c r="I125" s="63">
        <f>charges_exploit!$D14</f>
        <v>0</v>
      </c>
      <c r="J125" s="63">
        <f>charges_exploit!$D14</f>
        <v>0</v>
      </c>
      <c r="K125" s="63">
        <f>charges_exploit!$D14</f>
        <v>0</v>
      </c>
      <c r="L125" s="63">
        <f>charges_exploit!$D14</f>
        <v>0</v>
      </c>
      <c r="M125" s="63">
        <f>charges_exploit!$D14</f>
        <v>0</v>
      </c>
      <c r="N125" s="63">
        <f>charges_exploit!$D14</f>
        <v>0</v>
      </c>
      <c r="O125" s="104">
        <f t="shared" si="93"/>
        <v>0</v>
      </c>
      <c r="P125" s="63">
        <f>charges_exploit!$D14</f>
        <v>0</v>
      </c>
      <c r="Q125" s="63">
        <f>charges_exploit!$D14</f>
        <v>0</v>
      </c>
      <c r="R125" s="63">
        <f>charges_exploit!$D14</f>
        <v>0</v>
      </c>
      <c r="S125" s="63">
        <f>charges_exploit!$D14</f>
        <v>0</v>
      </c>
      <c r="T125" s="63">
        <f>charges_exploit!$D14</f>
        <v>0</v>
      </c>
      <c r="U125" s="63">
        <f>charges_exploit!$D14</f>
        <v>0</v>
      </c>
      <c r="V125" s="63">
        <f>charges_exploit!$D14</f>
        <v>0</v>
      </c>
      <c r="W125" s="63">
        <f>charges_exploit!$D14</f>
        <v>0</v>
      </c>
      <c r="X125" s="63">
        <f>charges_exploit!$D14</f>
        <v>0</v>
      </c>
      <c r="Y125" s="63">
        <f>charges_exploit!$D14</f>
        <v>0</v>
      </c>
      <c r="Z125" s="63">
        <f>charges_exploit!$D14</f>
        <v>0</v>
      </c>
      <c r="AA125" s="63">
        <f>charges_exploit!$D14</f>
        <v>0</v>
      </c>
      <c r="AB125" s="104">
        <f t="shared" si="94"/>
        <v>0</v>
      </c>
      <c r="AC125" s="63">
        <f>charges_exploit!$D14</f>
        <v>0</v>
      </c>
      <c r="AD125" s="63">
        <f>charges_exploit!$D14</f>
        <v>0</v>
      </c>
      <c r="AE125" s="63">
        <f>charges_exploit!$D14</f>
        <v>0</v>
      </c>
      <c r="AF125" s="63">
        <f>charges_exploit!$D14</f>
        <v>0</v>
      </c>
      <c r="AG125" s="63">
        <f>charges_exploit!$D14</f>
        <v>0</v>
      </c>
      <c r="AH125" s="63">
        <f>charges_exploit!$D14</f>
        <v>0</v>
      </c>
      <c r="AI125" s="63">
        <f>charges_exploit!$D14</f>
        <v>0</v>
      </c>
      <c r="AJ125" s="63">
        <f>charges_exploit!$D14</f>
        <v>0</v>
      </c>
      <c r="AK125" s="63">
        <f>charges_exploit!$D14</f>
        <v>0</v>
      </c>
      <c r="AL125" s="63">
        <f>charges_exploit!$D14</f>
        <v>0</v>
      </c>
      <c r="AM125" s="63">
        <f>charges_exploit!$D14</f>
        <v>0</v>
      </c>
      <c r="AN125" s="63">
        <f>charges_exploit!$D14</f>
        <v>0</v>
      </c>
      <c r="AO125" s="104">
        <f t="shared" si="95"/>
        <v>0</v>
      </c>
      <c r="AP125" s="63">
        <f>charges_exploit!$D14</f>
        <v>0</v>
      </c>
      <c r="AQ125" s="63">
        <f>charges_exploit!$D14</f>
        <v>0</v>
      </c>
      <c r="AR125" s="63">
        <f>charges_exploit!$D14</f>
        <v>0</v>
      </c>
      <c r="AS125" s="63">
        <f>charges_exploit!$D14</f>
        <v>0</v>
      </c>
      <c r="AT125" s="63">
        <f>charges_exploit!$D14</f>
        <v>0</v>
      </c>
      <c r="AU125" s="63">
        <f>charges_exploit!$D14</f>
        <v>0</v>
      </c>
      <c r="AV125" s="63">
        <f>charges_exploit!$D14</f>
        <v>0</v>
      </c>
      <c r="AW125" s="63">
        <f>charges_exploit!$D14</f>
        <v>0</v>
      </c>
      <c r="AX125" s="63">
        <f>charges_exploit!$D14</f>
        <v>0</v>
      </c>
      <c r="AY125" s="63">
        <f>charges_exploit!$D14</f>
        <v>0</v>
      </c>
      <c r="AZ125" s="63">
        <f>charges_exploit!$D14</f>
        <v>0</v>
      </c>
      <c r="BA125" s="63">
        <f>charges_exploit!$D14</f>
        <v>0</v>
      </c>
      <c r="BB125" s="104">
        <f t="shared" si="96"/>
        <v>0</v>
      </c>
      <c r="BC125" s="63">
        <f>charges_exploit!$D14</f>
        <v>0</v>
      </c>
      <c r="BD125" s="63">
        <f>charges_exploit!$D14</f>
        <v>0</v>
      </c>
      <c r="BE125" s="63">
        <f>charges_exploit!$D14</f>
        <v>0</v>
      </c>
      <c r="BF125" s="63">
        <f>charges_exploit!$D14</f>
        <v>0</v>
      </c>
      <c r="BG125" s="63">
        <f>charges_exploit!$D14</f>
        <v>0</v>
      </c>
      <c r="BH125" s="63">
        <f>charges_exploit!$D14</f>
        <v>0</v>
      </c>
      <c r="BI125" s="63">
        <f>charges_exploit!$D14</f>
        <v>0</v>
      </c>
      <c r="BJ125" s="63">
        <f>charges_exploit!$D14</f>
        <v>0</v>
      </c>
      <c r="BK125" s="63">
        <f>charges_exploit!$D14</f>
        <v>0</v>
      </c>
      <c r="BL125" s="63">
        <f>charges_exploit!$D14</f>
        <v>0</v>
      </c>
      <c r="BM125" s="63">
        <f>charges_exploit!$D14</f>
        <v>0</v>
      </c>
      <c r="BN125" s="63">
        <f>charges_exploit!$D14</f>
        <v>0</v>
      </c>
      <c r="BO125" s="104">
        <f t="shared" si="97"/>
        <v>0</v>
      </c>
    </row>
    <row r="126" spans="2:67" x14ac:dyDescent="0.25">
      <c r="B126" s="106">
        <f>charges_exploit!B15</f>
        <v>0</v>
      </c>
      <c r="C126" s="63">
        <f>charges_exploit!$D15</f>
        <v>0</v>
      </c>
      <c r="D126" s="63">
        <f>charges_exploit!$D15</f>
        <v>0</v>
      </c>
      <c r="E126" s="63">
        <f>charges_exploit!$D15</f>
        <v>0</v>
      </c>
      <c r="F126" s="63">
        <f>charges_exploit!$D15</f>
        <v>0</v>
      </c>
      <c r="G126" s="63">
        <f>charges_exploit!$D15</f>
        <v>0</v>
      </c>
      <c r="H126" s="63">
        <f>charges_exploit!$D15</f>
        <v>0</v>
      </c>
      <c r="I126" s="63">
        <f>charges_exploit!$D15</f>
        <v>0</v>
      </c>
      <c r="J126" s="63">
        <f>charges_exploit!$D15</f>
        <v>0</v>
      </c>
      <c r="K126" s="63">
        <f>charges_exploit!$D15</f>
        <v>0</v>
      </c>
      <c r="L126" s="63">
        <f>charges_exploit!$D15</f>
        <v>0</v>
      </c>
      <c r="M126" s="63">
        <f>charges_exploit!$D15</f>
        <v>0</v>
      </c>
      <c r="N126" s="63">
        <f>charges_exploit!$D15</f>
        <v>0</v>
      </c>
      <c r="O126" s="104">
        <f t="shared" si="93"/>
        <v>0</v>
      </c>
      <c r="P126" s="63">
        <f>charges_exploit!$D15</f>
        <v>0</v>
      </c>
      <c r="Q126" s="63">
        <f>charges_exploit!$D15</f>
        <v>0</v>
      </c>
      <c r="R126" s="63">
        <f>charges_exploit!$D15</f>
        <v>0</v>
      </c>
      <c r="S126" s="63">
        <f>charges_exploit!$D15</f>
        <v>0</v>
      </c>
      <c r="T126" s="63">
        <f>charges_exploit!$D15</f>
        <v>0</v>
      </c>
      <c r="U126" s="63">
        <f>charges_exploit!$D15</f>
        <v>0</v>
      </c>
      <c r="V126" s="63">
        <f>charges_exploit!$D15</f>
        <v>0</v>
      </c>
      <c r="W126" s="63">
        <f>charges_exploit!$D15</f>
        <v>0</v>
      </c>
      <c r="X126" s="63">
        <f>charges_exploit!$D15</f>
        <v>0</v>
      </c>
      <c r="Y126" s="63">
        <f>charges_exploit!$D15</f>
        <v>0</v>
      </c>
      <c r="Z126" s="63">
        <f>charges_exploit!$D15</f>
        <v>0</v>
      </c>
      <c r="AA126" s="63">
        <f>charges_exploit!$D15</f>
        <v>0</v>
      </c>
      <c r="AB126" s="104">
        <f t="shared" si="94"/>
        <v>0</v>
      </c>
      <c r="AC126" s="63">
        <f>charges_exploit!$D15</f>
        <v>0</v>
      </c>
      <c r="AD126" s="63">
        <f>charges_exploit!$D15</f>
        <v>0</v>
      </c>
      <c r="AE126" s="63">
        <f>charges_exploit!$D15</f>
        <v>0</v>
      </c>
      <c r="AF126" s="63">
        <f>charges_exploit!$D15</f>
        <v>0</v>
      </c>
      <c r="AG126" s="63">
        <f>charges_exploit!$D15</f>
        <v>0</v>
      </c>
      <c r="AH126" s="63">
        <f>charges_exploit!$D15</f>
        <v>0</v>
      </c>
      <c r="AI126" s="63">
        <f>charges_exploit!$D15</f>
        <v>0</v>
      </c>
      <c r="AJ126" s="63">
        <f>charges_exploit!$D15</f>
        <v>0</v>
      </c>
      <c r="AK126" s="63">
        <f>charges_exploit!$D15</f>
        <v>0</v>
      </c>
      <c r="AL126" s="63">
        <f>charges_exploit!$D15</f>
        <v>0</v>
      </c>
      <c r="AM126" s="63">
        <f>charges_exploit!$D15</f>
        <v>0</v>
      </c>
      <c r="AN126" s="63">
        <f>charges_exploit!$D15</f>
        <v>0</v>
      </c>
      <c r="AO126" s="104">
        <f t="shared" si="95"/>
        <v>0</v>
      </c>
      <c r="AP126" s="63">
        <f>charges_exploit!$D15</f>
        <v>0</v>
      </c>
      <c r="AQ126" s="63">
        <f>charges_exploit!$D15</f>
        <v>0</v>
      </c>
      <c r="AR126" s="63">
        <f>charges_exploit!$D15</f>
        <v>0</v>
      </c>
      <c r="AS126" s="63">
        <f>charges_exploit!$D15</f>
        <v>0</v>
      </c>
      <c r="AT126" s="63">
        <f>charges_exploit!$D15</f>
        <v>0</v>
      </c>
      <c r="AU126" s="63">
        <f>charges_exploit!$D15</f>
        <v>0</v>
      </c>
      <c r="AV126" s="63">
        <f>charges_exploit!$D15</f>
        <v>0</v>
      </c>
      <c r="AW126" s="63">
        <f>charges_exploit!$D15</f>
        <v>0</v>
      </c>
      <c r="AX126" s="63">
        <f>charges_exploit!$D15</f>
        <v>0</v>
      </c>
      <c r="AY126" s="63">
        <f>charges_exploit!$D15</f>
        <v>0</v>
      </c>
      <c r="AZ126" s="63">
        <f>charges_exploit!$D15</f>
        <v>0</v>
      </c>
      <c r="BA126" s="63">
        <f>charges_exploit!$D15</f>
        <v>0</v>
      </c>
      <c r="BB126" s="104">
        <f t="shared" si="96"/>
        <v>0</v>
      </c>
      <c r="BC126" s="63">
        <f>charges_exploit!$D15</f>
        <v>0</v>
      </c>
      <c r="BD126" s="63">
        <f>charges_exploit!$D15</f>
        <v>0</v>
      </c>
      <c r="BE126" s="63">
        <f>charges_exploit!$D15</f>
        <v>0</v>
      </c>
      <c r="BF126" s="63">
        <f>charges_exploit!$D15</f>
        <v>0</v>
      </c>
      <c r="BG126" s="63">
        <f>charges_exploit!$D15</f>
        <v>0</v>
      </c>
      <c r="BH126" s="63">
        <f>charges_exploit!$D15</f>
        <v>0</v>
      </c>
      <c r="BI126" s="63">
        <f>charges_exploit!$D15</f>
        <v>0</v>
      </c>
      <c r="BJ126" s="63">
        <f>charges_exploit!$D15</f>
        <v>0</v>
      </c>
      <c r="BK126" s="63">
        <f>charges_exploit!$D15</f>
        <v>0</v>
      </c>
      <c r="BL126" s="63">
        <f>charges_exploit!$D15</f>
        <v>0</v>
      </c>
      <c r="BM126" s="63">
        <f>charges_exploit!$D15</f>
        <v>0</v>
      </c>
      <c r="BN126" s="63">
        <f>charges_exploit!$D15</f>
        <v>0</v>
      </c>
      <c r="BO126" s="104">
        <f t="shared" si="97"/>
        <v>0</v>
      </c>
    </row>
    <row r="127" spans="2:67" x14ac:dyDescent="0.25">
      <c r="B127" s="106">
        <f>charges_exploit!B16</f>
        <v>0</v>
      </c>
      <c r="C127" s="63">
        <f>charges_exploit!$D16</f>
        <v>0</v>
      </c>
      <c r="D127" s="63">
        <f>charges_exploit!$D16</f>
        <v>0</v>
      </c>
      <c r="E127" s="63">
        <f>charges_exploit!$D16</f>
        <v>0</v>
      </c>
      <c r="F127" s="63">
        <f>charges_exploit!$D16</f>
        <v>0</v>
      </c>
      <c r="G127" s="63">
        <f>charges_exploit!$D16</f>
        <v>0</v>
      </c>
      <c r="H127" s="63">
        <f>charges_exploit!$D16</f>
        <v>0</v>
      </c>
      <c r="I127" s="63">
        <f>charges_exploit!$D16</f>
        <v>0</v>
      </c>
      <c r="J127" s="63">
        <f>charges_exploit!$D16</f>
        <v>0</v>
      </c>
      <c r="K127" s="63">
        <f>charges_exploit!$D16</f>
        <v>0</v>
      </c>
      <c r="L127" s="63">
        <f>charges_exploit!$D16</f>
        <v>0</v>
      </c>
      <c r="M127" s="63">
        <f>charges_exploit!$D16</f>
        <v>0</v>
      </c>
      <c r="N127" s="63">
        <f>charges_exploit!$D16</f>
        <v>0</v>
      </c>
      <c r="O127" s="104">
        <f t="shared" si="93"/>
        <v>0</v>
      </c>
      <c r="P127" s="63">
        <f>charges_exploit!$D16</f>
        <v>0</v>
      </c>
      <c r="Q127" s="63">
        <f>charges_exploit!$D16</f>
        <v>0</v>
      </c>
      <c r="R127" s="63">
        <f>charges_exploit!$D16</f>
        <v>0</v>
      </c>
      <c r="S127" s="63">
        <f>charges_exploit!$D16</f>
        <v>0</v>
      </c>
      <c r="T127" s="63">
        <f>charges_exploit!$D16</f>
        <v>0</v>
      </c>
      <c r="U127" s="63">
        <f>charges_exploit!$D16</f>
        <v>0</v>
      </c>
      <c r="V127" s="63">
        <f>charges_exploit!$D16</f>
        <v>0</v>
      </c>
      <c r="W127" s="63">
        <f>charges_exploit!$D16</f>
        <v>0</v>
      </c>
      <c r="X127" s="63">
        <f>charges_exploit!$D16</f>
        <v>0</v>
      </c>
      <c r="Y127" s="63">
        <f>charges_exploit!$D16</f>
        <v>0</v>
      </c>
      <c r="Z127" s="63">
        <f>charges_exploit!$D16</f>
        <v>0</v>
      </c>
      <c r="AA127" s="63">
        <f>charges_exploit!$D16</f>
        <v>0</v>
      </c>
      <c r="AB127" s="104">
        <f t="shared" si="94"/>
        <v>0</v>
      </c>
      <c r="AC127" s="63">
        <f>charges_exploit!$D16</f>
        <v>0</v>
      </c>
      <c r="AD127" s="63">
        <f>charges_exploit!$D16</f>
        <v>0</v>
      </c>
      <c r="AE127" s="63">
        <f>charges_exploit!$D16</f>
        <v>0</v>
      </c>
      <c r="AF127" s="63">
        <f>charges_exploit!$D16</f>
        <v>0</v>
      </c>
      <c r="AG127" s="63">
        <f>charges_exploit!$D16</f>
        <v>0</v>
      </c>
      <c r="AH127" s="63">
        <f>charges_exploit!$D16</f>
        <v>0</v>
      </c>
      <c r="AI127" s="63">
        <f>charges_exploit!$D16</f>
        <v>0</v>
      </c>
      <c r="AJ127" s="63">
        <f>charges_exploit!$D16</f>
        <v>0</v>
      </c>
      <c r="AK127" s="63">
        <f>charges_exploit!$D16</f>
        <v>0</v>
      </c>
      <c r="AL127" s="63">
        <f>charges_exploit!$D16</f>
        <v>0</v>
      </c>
      <c r="AM127" s="63">
        <f>charges_exploit!$D16</f>
        <v>0</v>
      </c>
      <c r="AN127" s="63">
        <f>charges_exploit!$D16</f>
        <v>0</v>
      </c>
      <c r="AO127" s="104">
        <f t="shared" si="95"/>
        <v>0</v>
      </c>
      <c r="AP127" s="63">
        <f>charges_exploit!$D16</f>
        <v>0</v>
      </c>
      <c r="AQ127" s="63">
        <f>charges_exploit!$D16</f>
        <v>0</v>
      </c>
      <c r="AR127" s="63">
        <f>charges_exploit!$D16</f>
        <v>0</v>
      </c>
      <c r="AS127" s="63">
        <f>charges_exploit!$D16</f>
        <v>0</v>
      </c>
      <c r="AT127" s="63">
        <f>charges_exploit!$D16</f>
        <v>0</v>
      </c>
      <c r="AU127" s="63">
        <f>charges_exploit!$D16</f>
        <v>0</v>
      </c>
      <c r="AV127" s="63">
        <f>charges_exploit!$D16</f>
        <v>0</v>
      </c>
      <c r="AW127" s="63">
        <f>charges_exploit!$D16</f>
        <v>0</v>
      </c>
      <c r="AX127" s="63">
        <f>charges_exploit!$D16</f>
        <v>0</v>
      </c>
      <c r="AY127" s="63">
        <f>charges_exploit!$D16</f>
        <v>0</v>
      </c>
      <c r="AZ127" s="63">
        <f>charges_exploit!$D16</f>
        <v>0</v>
      </c>
      <c r="BA127" s="63">
        <f>charges_exploit!$D16</f>
        <v>0</v>
      </c>
      <c r="BB127" s="104">
        <f t="shared" si="96"/>
        <v>0</v>
      </c>
      <c r="BC127" s="63">
        <f>charges_exploit!$D16</f>
        <v>0</v>
      </c>
      <c r="BD127" s="63">
        <f>charges_exploit!$D16</f>
        <v>0</v>
      </c>
      <c r="BE127" s="63">
        <f>charges_exploit!$D16</f>
        <v>0</v>
      </c>
      <c r="BF127" s="63">
        <f>charges_exploit!$D16</f>
        <v>0</v>
      </c>
      <c r="BG127" s="63">
        <f>charges_exploit!$D16</f>
        <v>0</v>
      </c>
      <c r="BH127" s="63">
        <f>charges_exploit!$D16</f>
        <v>0</v>
      </c>
      <c r="BI127" s="63">
        <f>charges_exploit!$D16</f>
        <v>0</v>
      </c>
      <c r="BJ127" s="63">
        <f>charges_exploit!$D16</f>
        <v>0</v>
      </c>
      <c r="BK127" s="63">
        <f>charges_exploit!$D16</f>
        <v>0</v>
      </c>
      <c r="BL127" s="63">
        <f>charges_exploit!$D16</f>
        <v>0</v>
      </c>
      <c r="BM127" s="63">
        <f>charges_exploit!$D16</f>
        <v>0</v>
      </c>
      <c r="BN127" s="63">
        <f>charges_exploit!$D16</f>
        <v>0</v>
      </c>
      <c r="BO127" s="104">
        <f t="shared" si="97"/>
        <v>0</v>
      </c>
    </row>
    <row r="128" spans="2:67" x14ac:dyDescent="0.25">
      <c r="B128" s="106">
        <f>charges_exploit!B17</f>
        <v>0</v>
      </c>
      <c r="C128" s="63">
        <f>charges_exploit!$D17</f>
        <v>0</v>
      </c>
      <c r="D128" s="63">
        <f>charges_exploit!$D17</f>
        <v>0</v>
      </c>
      <c r="E128" s="63">
        <f>charges_exploit!$D17</f>
        <v>0</v>
      </c>
      <c r="F128" s="63">
        <f>charges_exploit!$D17</f>
        <v>0</v>
      </c>
      <c r="G128" s="63">
        <f>charges_exploit!$D17</f>
        <v>0</v>
      </c>
      <c r="H128" s="63">
        <f>charges_exploit!$D17</f>
        <v>0</v>
      </c>
      <c r="I128" s="63">
        <f>charges_exploit!$D17</f>
        <v>0</v>
      </c>
      <c r="J128" s="63">
        <f>charges_exploit!$D17</f>
        <v>0</v>
      </c>
      <c r="K128" s="63">
        <f>charges_exploit!$D17</f>
        <v>0</v>
      </c>
      <c r="L128" s="63">
        <f>charges_exploit!$D17</f>
        <v>0</v>
      </c>
      <c r="M128" s="63">
        <f>charges_exploit!$D17</f>
        <v>0</v>
      </c>
      <c r="N128" s="63">
        <f>charges_exploit!$D17</f>
        <v>0</v>
      </c>
      <c r="O128" s="104">
        <f t="shared" si="93"/>
        <v>0</v>
      </c>
      <c r="P128" s="63">
        <f>charges_exploit!$D17</f>
        <v>0</v>
      </c>
      <c r="Q128" s="63">
        <f>charges_exploit!$D17</f>
        <v>0</v>
      </c>
      <c r="R128" s="63">
        <f>charges_exploit!$D17</f>
        <v>0</v>
      </c>
      <c r="S128" s="63">
        <f>charges_exploit!$D17</f>
        <v>0</v>
      </c>
      <c r="T128" s="63">
        <f>charges_exploit!$D17</f>
        <v>0</v>
      </c>
      <c r="U128" s="63">
        <f>charges_exploit!$D17</f>
        <v>0</v>
      </c>
      <c r="V128" s="63">
        <f>charges_exploit!$D17</f>
        <v>0</v>
      </c>
      <c r="W128" s="63">
        <f>charges_exploit!$D17</f>
        <v>0</v>
      </c>
      <c r="X128" s="63">
        <f>charges_exploit!$D17</f>
        <v>0</v>
      </c>
      <c r="Y128" s="63">
        <f>charges_exploit!$D17</f>
        <v>0</v>
      </c>
      <c r="Z128" s="63">
        <f>charges_exploit!$D17</f>
        <v>0</v>
      </c>
      <c r="AA128" s="63">
        <f>charges_exploit!$D17</f>
        <v>0</v>
      </c>
      <c r="AB128" s="104">
        <f t="shared" si="94"/>
        <v>0</v>
      </c>
      <c r="AC128" s="63">
        <f>charges_exploit!$D17</f>
        <v>0</v>
      </c>
      <c r="AD128" s="63">
        <f>charges_exploit!$D17</f>
        <v>0</v>
      </c>
      <c r="AE128" s="63">
        <f>charges_exploit!$D17</f>
        <v>0</v>
      </c>
      <c r="AF128" s="63">
        <f>charges_exploit!$D17</f>
        <v>0</v>
      </c>
      <c r="AG128" s="63">
        <f>charges_exploit!$D17</f>
        <v>0</v>
      </c>
      <c r="AH128" s="63">
        <f>charges_exploit!$D17</f>
        <v>0</v>
      </c>
      <c r="AI128" s="63">
        <f>charges_exploit!$D17</f>
        <v>0</v>
      </c>
      <c r="AJ128" s="63">
        <f>charges_exploit!$D17</f>
        <v>0</v>
      </c>
      <c r="AK128" s="63">
        <f>charges_exploit!$D17</f>
        <v>0</v>
      </c>
      <c r="AL128" s="63">
        <f>charges_exploit!$D17</f>
        <v>0</v>
      </c>
      <c r="AM128" s="63">
        <f>charges_exploit!$D17</f>
        <v>0</v>
      </c>
      <c r="AN128" s="63">
        <f>charges_exploit!$D17</f>
        <v>0</v>
      </c>
      <c r="AO128" s="104">
        <f t="shared" si="95"/>
        <v>0</v>
      </c>
      <c r="AP128" s="63">
        <f>charges_exploit!$D17</f>
        <v>0</v>
      </c>
      <c r="AQ128" s="63">
        <f>charges_exploit!$D17</f>
        <v>0</v>
      </c>
      <c r="AR128" s="63">
        <f>charges_exploit!$D17</f>
        <v>0</v>
      </c>
      <c r="AS128" s="63">
        <f>charges_exploit!$D17</f>
        <v>0</v>
      </c>
      <c r="AT128" s="63">
        <f>charges_exploit!$D17</f>
        <v>0</v>
      </c>
      <c r="AU128" s="63">
        <f>charges_exploit!$D17</f>
        <v>0</v>
      </c>
      <c r="AV128" s="63">
        <f>charges_exploit!$D17</f>
        <v>0</v>
      </c>
      <c r="AW128" s="63">
        <f>charges_exploit!$D17</f>
        <v>0</v>
      </c>
      <c r="AX128" s="63">
        <f>charges_exploit!$D17</f>
        <v>0</v>
      </c>
      <c r="AY128" s="63">
        <f>charges_exploit!$D17</f>
        <v>0</v>
      </c>
      <c r="AZ128" s="63">
        <f>charges_exploit!$D17</f>
        <v>0</v>
      </c>
      <c r="BA128" s="63">
        <f>charges_exploit!$D17</f>
        <v>0</v>
      </c>
      <c r="BB128" s="104">
        <f t="shared" si="96"/>
        <v>0</v>
      </c>
      <c r="BC128" s="63">
        <f>charges_exploit!$D17</f>
        <v>0</v>
      </c>
      <c r="BD128" s="63">
        <f>charges_exploit!$D17</f>
        <v>0</v>
      </c>
      <c r="BE128" s="63">
        <f>charges_exploit!$D17</f>
        <v>0</v>
      </c>
      <c r="BF128" s="63">
        <f>charges_exploit!$D17</f>
        <v>0</v>
      </c>
      <c r="BG128" s="63">
        <f>charges_exploit!$D17</f>
        <v>0</v>
      </c>
      <c r="BH128" s="63">
        <f>charges_exploit!$D17</f>
        <v>0</v>
      </c>
      <c r="BI128" s="63">
        <f>charges_exploit!$D17</f>
        <v>0</v>
      </c>
      <c r="BJ128" s="63">
        <f>charges_exploit!$D17</f>
        <v>0</v>
      </c>
      <c r="BK128" s="63">
        <f>charges_exploit!$D17</f>
        <v>0</v>
      </c>
      <c r="BL128" s="63">
        <f>charges_exploit!$D17</f>
        <v>0</v>
      </c>
      <c r="BM128" s="63">
        <f>charges_exploit!$D17</f>
        <v>0</v>
      </c>
      <c r="BN128" s="63">
        <f>charges_exploit!$D17</f>
        <v>0</v>
      </c>
      <c r="BO128" s="104">
        <f t="shared" si="97"/>
        <v>0</v>
      </c>
    </row>
    <row r="129" spans="2:67" x14ac:dyDescent="0.25">
      <c r="B129" s="106">
        <f>charges_exploit!B18</f>
        <v>0</v>
      </c>
      <c r="C129" s="63">
        <f>charges_exploit!$D18</f>
        <v>0</v>
      </c>
      <c r="D129" s="63">
        <f>charges_exploit!$D18</f>
        <v>0</v>
      </c>
      <c r="E129" s="63">
        <f>charges_exploit!$D18</f>
        <v>0</v>
      </c>
      <c r="F129" s="63">
        <f>charges_exploit!$D18</f>
        <v>0</v>
      </c>
      <c r="G129" s="63">
        <f>charges_exploit!$D18</f>
        <v>0</v>
      </c>
      <c r="H129" s="63">
        <f>charges_exploit!$D18</f>
        <v>0</v>
      </c>
      <c r="I129" s="63">
        <f>charges_exploit!$D18</f>
        <v>0</v>
      </c>
      <c r="J129" s="63">
        <f>charges_exploit!$D18</f>
        <v>0</v>
      </c>
      <c r="K129" s="63">
        <f>charges_exploit!$D18</f>
        <v>0</v>
      </c>
      <c r="L129" s="63">
        <f>charges_exploit!$D18</f>
        <v>0</v>
      </c>
      <c r="M129" s="63">
        <f>charges_exploit!$D18</f>
        <v>0</v>
      </c>
      <c r="N129" s="63">
        <f>charges_exploit!$D18</f>
        <v>0</v>
      </c>
      <c r="O129" s="104">
        <f t="shared" si="93"/>
        <v>0</v>
      </c>
      <c r="P129" s="63">
        <f>charges_exploit!$D18</f>
        <v>0</v>
      </c>
      <c r="Q129" s="63">
        <f>charges_exploit!$D18</f>
        <v>0</v>
      </c>
      <c r="R129" s="63">
        <f>charges_exploit!$D18</f>
        <v>0</v>
      </c>
      <c r="S129" s="63">
        <f>charges_exploit!$D18</f>
        <v>0</v>
      </c>
      <c r="T129" s="63">
        <f>charges_exploit!$D18</f>
        <v>0</v>
      </c>
      <c r="U129" s="63">
        <f>charges_exploit!$D18</f>
        <v>0</v>
      </c>
      <c r="V129" s="63">
        <f>charges_exploit!$D18</f>
        <v>0</v>
      </c>
      <c r="W129" s="63">
        <f>charges_exploit!$D18</f>
        <v>0</v>
      </c>
      <c r="X129" s="63">
        <f>charges_exploit!$D18</f>
        <v>0</v>
      </c>
      <c r="Y129" s="63">
        <f>charges_exploit!$D18</f>
        <v>0</v>
      </c>
      <c r="Z129" s="63">
        <f>charges_exploit!$D18</f>
        <v>0</v>
      </c>
      <c r="AA129" s="63">
        <f>charges_exploit!$D18</f>
        <v>0</v>
      </c>
      <c r="AB129" s="104">
        <f t="shared" si="94"/>
        <v>0</v>
      </c>
      <c r="AC129" s="63">
        <f>charges_exploit!$D18</f>
        <v>0</v>
      </c>
      <c r="AD129" s="63">
        <f>charges_exploit!$D18</f>
        <v>0</v>
      </c>
      <c r="AE129" s="63">
        <f>charges_exploit!$D18</f>
        <v>0</v>
      </c>
      <c r="AF129" s="63">
        <f>charges_exploit!$D18</f>
        <v>0</v>
      </c>
      <c r="AG129" s="63">
        <f>charges_exploit!$D18</f>
        <v>0</v>
      </c>
      <c r="AH129" s="63">
        <f>charges_exploit!$D18</f>
        <v>0</v>
      </c>
      <c r="AI129" s="63">
        <f>charges_exploit!$D18</f>
        <v>0</v>
      </c>
      <c r="AJ129" s="63">
        <f>charges_exploit!$D18</f>
        <v>0</v>
      </c>
      <c r="AK129" s="63">
        <f>charges_exploit!$D18</f>
        <v>0</v>
      </c>
      <c r="AL129" s="63">
        <f>charges_exploit!$D18</f>
        <v>0</v>
      </c>
      <c r="AM129" s="63">
        <f>charges_exploit!$D18</f>
        <v>0</v>
      </c>
      <c r="AN129" s="63">
        <f>charges_exploit!$D18</f>
        <v>0</v>
      </c>
      <c r="AO129" s="104">
        <f t="shared" si="95"/>
        <v>0</v>
      </c>
      <c r="AP129" s="63">
        <f>charges_exploit!$D18</f>
        <v>0</v>
      </c>
      <c r="AQ129" s="63">
        <f>charges_exploit!$D18</f>
        <v>0</v>
      </c>
      <c r="AR129" s="63">
        <f>charges_exploit!$D18</f>
        <v>0</v>
      </c>
      <c r="AS129" s="63">
        <f>charges_exploit!$D18</f>
        <v>0</v>
      </c>
      <c r="AT129" s="63">
        <f>charges_exploit!$D18</f>
        <v>0</v>
      </c>
      <c r="AU129" s="63">
        <f>charges_exploit!$D18</f>
        <v>0</v>
      </c>
      <c r="AV129" s="63">
        <f>charges_exploit!$D18</f>
        <v>0</v>
      </c>
      <c r="AW129" s="63">
        <f>charges_exploit!$D18</f>
        <v>0</v>
      </c>
      <c r="AX129" s="63">
        <f>charges_exploit!$D18</f>
        <v>0</v>
      </c>
      <c r="AY129" s="63">
        <f>charges_exploit!$D18</f>
        <v>0</v>
      </c>
      <c r="AZ129" s="63">
        <f>charges_exploit!$D18</f>
        <v>0</v>
      </c>
      <c r="BA129" s="63">
        <f>charges_exploit!$D18</f>
        <v>0</v>
      </c>
      <c r="BB129" s="104">
        <f t="shared" si="96"/>
        <v>0</v>
      </c>
      <c r="BC129" s="63">
        <f>charges_exploit!$D18</f>
        <v>0</v>
      </c>
      <c r="BD129" s="63">
        <f>charges_exploit!$D18</f>
        <v>0</v>
      </c>
      <c r="BE129" s="63">
        <f>charges_exploit!$D18</f>
        <v>0</v>
      </c>
      <c r="BF129" s="63">
        <f>charges_exploit!$D18</f>
        <v>0</v>
      </c>
      <c r="BG129" s="63">
        <f>charges_exploit!$D18</f>
        <v>0</v>
      </c>
      <c r="BH129" s="63">
        <f>charges_exploit!$D18</f>
        <v>0</v>
      </c>
      <c r="BI129" s="63">
        <f>charges_exploit!$D18</f>
        <v>0</v>
      </c>
      <c r="BJ129" s="63">
        <f>charges_exploit!$D18</f>
        <v>0</v>
      </c>
      <c r="BK129" s="63">
        <f>charges_exploit!$D18</f>
        <v>0</v>
      </c>
      <c r="BL129" s="63">
        <f>charges_exploit!$D18</f>
        <v>0</v>
      </c>
      <c r="BM129" s="63">
        <f>charges_exploit!$D18</f>
        <v>0</v>
      </c>
      <c r="BN129" s="63">
        <f>charges_exploit!$D18</f>
        <v>0</v>
      </c>
      <c r="BO129" s="104">
        <f t="shared" si="97"/>
        <v>0</v>
      </c>
    </row>
    <row r="130" spans="2:67" x14ac:dyDescent="0.25">
      <c r="B130" s="106">
        <f>charges_exploit!B19</f>
        <v>0</v>
      </c>
      <c r="C130" s="63">
        <f>charges_exploit!$D19</f>
        <v>0</v>
      </c>
      <c r="D130" s="63">
        <f>charges_exploit!$D19</f>
        <v>0</v>
      </c>
      <c r="E130" s="63">
        <f>charges_exploit!$D19</f>
        <v>0</v>
      </c>
      <c r="F130" s="63">
        <f>charges_exploit!$D19</f>
        <v>0</v>
      </c>
      <c r="G130" s="63">
        <f>charges_exploit!$D19</f>
        <v>0</v>
      </c>
      <c r="H130" s="63">
        <f>charges_exploit!$D19</f>
        <v>0</v>
      </c>
      <c r="I130" s="63">
        <f>charges_exploit!$D19</f>
        <v>0</v>
      </c>
      <c r="J130" s="63">
        <f>charges_exploit!$D19</f>
        <v>0</v>
      </c>
      <c r="K130" s="63">
        <f>charges_exploit!$D19</f>
        <v>0</v>
      </c>
      <c r="L130" s="63">
        <f>charges_exploit!$D19</f>
        <v>0</v>
      </c>
      <c r="M130" s="63">
        <f>charges_exploit!$D19</f>
        <v>0</v>
      </c>
      <c r="N130" s="63">
        <f>charges_exploit!$D19</f>
        <v>0</v>
      </c>
      <c r="O130" s="104">
        <f t="shared" si="93"/>
        <v>0</v>
      </c>
      <c r="P130" s="63">
        <f>charges_exploit!$D19</f>
        <v>0</v>
      </c>
      <c r="Q130" s="63">
        <f>charges_exploit!$D19</f>
        <v>0</v>
      </c>
      <c r="R130" s="63">
        <f>charges_exploit!$D19</f>
        <v>0</v>
      </c>
      <c r="S130" s="63">
        <f>charges_exploit!$D19</f>
        <v>0</v>
      </c>
      <c r="T130" s="63">
        <f>charges_exploit!$D19</f>
        <v>0</v>
      </c>
      <c r="U130" s="63">
        <f>charges_exploit!$D19</f>
        <v>0</v>
      </c>
      <c r="V130" s="63">
        <f>charges_exploit!$D19</f>
        <v>0</v>
      </c>
      <c r="W130" s="63">
        <f>charges_exploit!$D19</f>
        <v>0</v>
      </c>
      <c r="X130" s="63">
        <f>charges_exploit!$D19</f>
        <v>0</v>
      </c>
      <c r="Y130" s="63">
        <f>charges_exploit!$D19</f>
        <v>0</v>
      </c>
      <c r="Z130" s="63">
        <f>charges_exploit!$D19</f>
        <v>0</v>
      </c>
      <c r="AA130" s="63">
        <f>charges_exploit!$D19</f>
        <v>0</v>
      </c>
      <c r="AB130" s="104">
        <f t="shared" si="94"/>
        <v>0</v>
      </c>
      <c r="AC130" s="63">
        <f>charges_exploit!$D19</f>
        <v>0</v>
      </c>
      <c r="AD130" s="63">
        <f>charges_exploit!$D19</f>
        <v>0</v>
      </c>
      <c r="AE130" s="63">
        <f>charges_exploit!$D19</f>
        <v>0</v>
      </c>
      <c r="AF130" s="63">
        <f>charges_exploit!$D19</f>
        <v>0</v>
      </c>
      <c r="AG130" s="63">
        <f>charges_exploit!$D19</f>
        <v>0</v>
      </c>
      <c r="AH130" s="63">
        <f>charges_exploit!$D19</f>
        <v>0</v>
      </c>
      <c r="AI130" s="63">
        <f>charges_exploit!$D19</f>
        <v>0</v>
      </c>
      <c r="AJ130" s="63">
        <f>charges_exploit!$D19</f>
        <v>0</v>
      </c>
      <c r="AK130" s="63">
        <f>charges_exploit!$D19</f>
        <v>0</v>
      </c>
      <c r="AL130" s="63">
        <f>charges_exploit!$D19</f>
        <v>0</v>
      </c>
      <c r="AM130" s="63">
        <f>charges_exploit!$D19</f>
        <v>0</v>
      </c>
      <c r="AN130" s="63">
        <f>charges_exploit!$D19</f>
        <v>0</v>
      </c>
      <c r="AO130" s="104">
        <f t="shared" si="95"/>
        <v>0</v>
      </c>
      <c r="AP130" s="63">
        <f>charges_exploit!$D19</f>
        <v>0</v>
      </c>
      <c r="AQ130" s="63">
        <f>charges_exploit!$D19</f>
        <v>0</v>
      </c>
      <c r="AR130" s="63">
        <f>charges_exploit!$D19</f>
        <v>0</v>
      </c>
      <c r="AS130" s="63">
        <f>charges_exploit!$D19</f>
        <v>0</v>
      </c>
      <c r="AT130" s="63">
        <f>charges_exploit!$D19</f>
        <v>0</v>
      </c>
      <c r="AU130" s="63">
        <f>charges_exploit!$D19</f>
        <v>0</v>
      </c>
      <c r="AV130" s="63">
        <f>charges_exploit!$D19</f>
        <v>0</v>
      </c>
      <c r="AW130" s="63">
        <f>charges_exploit!$D19</f>
        <v>0</v>
      </c>
      <c r="AX130" s="63">
        <f>charges_exploit!$D19</f>
        <v>0</v>
      </c>
      <c r="AY130" s="63">
        <f>charges_exploit!$D19</f>
        <v>0</v>
      </c>
      <c r="AZ130" s="63">
        <f>charges_exploit!$D19</f>
        <v>0</v>
      </c>
      <c r="BA130" s="63">
        <f>charges_exploit!$D19</f>
        <v>0</v>
      </c>
      <c r="BB130" s="104">
        <f t="shared" si="96"/>
        <v>0</v>
      </c>
      <c r="BC130" s="63">
        <f>charges_exploit!$D19</f>
        <v>0</v>
      </c>
      <c r="BD130" s="63">
        <f>charges_exploit!$D19</f>
        <v>0</v>
      </c>
      <c r="BE130" s="63">
        <f>charges_exploit!$D19</f>
        <v>0</v>
      </c>
      <c r="BF130" s="63">
        <f>charges_exploit!$D19</f>
        <v>0</v>
      </c>
      <c r="BG130" s="63">
        <f>charges_exploit!$D19</f>
        <v>0</v>
      </c>
      <c r="BH130" s="63">
        <f>charges_exploit!$D19</f>
        <v>0</v>
      </c>
      <c r="BI130" s="63">
        <f>charges_exploit!$D19</f>
        <v>0</v>
      </c>
      <c r="BJ130" s="63">
        <f>charges_exploit!$D19</f>
        <v>0</v>
      </c>
      <c r="BK130" s="63">
        <f>charges_exploit!$D19</f>
        <v>0</v>
      </c>
      <c r="BL130" s="63">
        <f>charges_exploit!$D19</f>
        <v>0</v>
      </c>
      <c r="BM130" s="63">
        <f>charges_exploit!$D19</f>
        <v>0</v>
      </c>
      <c r="BN130" s="63">
        <f>charges_exploit!$D19</f>
        <v>0</v>
      </c>
      <c r="BO130" s="104">
        <f t="shared" si="97"/>
        <v>0</v>
      </c>
    </row>
    <row r="131" spans="2:67" x14ac:dyDescent="0.25">
      <c r="B131" s="106">
        <f>charges_exploit!B20</f>
        <v>0</v>
      </c>
      <c r="C131" s="63">
        <f>charges_exploit!$D20</f>
        <v>0</v>
      </c>
      <c r="D131" s="63">
        <f>charges_exploit!$D20</f>
        <v>0</v>
      </c>
      <c r="E131" s="63">
        <f>charges_exploit!$D20</f>
        <v>0</v>
      </c>
      <c r="F131" s="63">
        <f>charges_exploit!$D20</f>
        <v>0</v>
      </c>
      <c r="G131" s="63">
        <f>charges_exploit!$D20</f>
        <v>0</v>
      </c>
      <c r="H131" s="63">
        <f>charges_exploit!$D20</f>
        <v>0</v>
      </c>
      <c r="I131" s="63">
        <f>charges_exploit!$D20</f>
        <v>0</v>
      </c>
      <c r="J131" s="63">
        <f>charges_exploit!$D20</f>
        <v>0</v>
      </c>
      <c r="K131" s="63">
        <f>charges_exploit!$D20</f>
        <v>0</v>
      </c>
      <c r="L131" s="63">
        <f>charges_exploit!$D20</f>
        <v>0</v>
      </c>
      <c r="M131" s="63">
        <f>charges_exploit!$D20</f>
        <v>0</v>
      </c>
      <c r="N131" s="63">
        <f>charges_exploit!$D20</f>
        <v>0</v>
      </c>
      <c r="O131" s="104">
        <f t="shared" si="93"/>
        <v>0</v>
      </c>
      <c r="P131" s="63">
        <f>charges_exploit!$D20</f>
        <v>0</v>
      </c>
      <c r="Q131" s="63">
        <f>charges_exploit!$D20</f>
        <v>0</v>
      </c>
      <c r="R131" s="63">
        <f>charges_exploit!$D20</f>
        <v>0</v>
      </c>
      <c r="S131" s="63">
        <f>charges_exploit!$D20</f>
        <v>0</v>
      </c>
      <c r="T131" s="63">
        <f>charges_exploit!$D20</f>
        <v>0</v>
      </c>
      <c r="U131" s="63">
        <f>charges_exploit!$D20</f>
        <v>0</v>
      </c>
      <c r="V131" s="63">
        <f>charges_exploit!$D20</f>
        <v>0</v>
      </c>
      <c r="W131" s="63">
        <f>charges_exploit!$D20</f>
        <v>0</v>
      </c>
      <c r="X131" s="63">
        <f>charges_exploit!$D20</f>
        <v>0</v>
      </c>
      <c r="Y131" s="63">
        <f>charges_exploit!$D20</f>
        <v>0</v>
      </c>
      <c r="Z131" s="63">
        <f>charges_exploit!$D20</f>
        <v>0</v>
      </c>
      <c r="AA131" s="63">
        <f>charges_exploit!$D20</f>
        <v>0</v>
      </c>
      <c r="AB131" s="104">
        <f t="shared" si="94"/>
        <v>0</v>
      </c>
      <c r="AC131" s="63">
        <f>charges_exploit!$D20</f>
        <v>0</v>
      </c>
      <c r="AD131" s="63">
        <f>charges_exploit!$D20</f>
        <v>0</v>
      </c>
      <c r="AE131" s="63">
        <f>charges_exploit!$D20</f>
        <v>0</v>
      </c>
      <c r="AF131" s="63">
        <f>charges_exploit!$D20</f>
        <v>0</v>
      </c>
      <c r="AG131" s="63">
        <f>charges_exploit!$D20</f>
        <v>0</v>
      </c>
      <c r="AH131" s="63">
        <f>charges_exploit!$D20</f>
        <v>0</v>
      </c>
      <c r="AI131" s="63">
        <f>charges_exploit!$D20</f>
        <v>0</v>
      </c>
      <c r="AJ131" s="63">
        <f>charges_exploit!$D20</f>
        <v>0</v>
      </c>
      <c r="AK131" s="63">
        <f>charges_exploit!$D20</f>
        <v>0</v>
      </c>
      <c r="AL131" s="63">
        <f>charges_exploit!$D20</f>
        <v>0</v>
      </c>
      <c r="AM131" s="63">
        <f>charges_exploit!$D20</f>
        <v>0</v>
      </c>
      <c r="AN131" s="63">
        <f>charges_exploit!$D20</f>
        <v>0</v>
      </c>
      <c r="AO131" s="104">
        <f t="shared" si="95"/>
        <v>0</v>
      </c>
      <c r="AP131" s="63">
        <f>charges_exploit!$D20</f>
        <v>0</v>
      </c>
      <c r="AQ131" s="63">
        <f>charges_exploit!$D20</f>
        <v>0</v>
      </c>
      <c r="AR131" s="63">
        <f>charges_exploit!$D20</f>
        <v>0</v>
      </c>
      <c r="AS131" s="63">
        <f>charges_exploit!$D20</f>
        <v>0</v>
      </c>
      <c r="AT131" s="63">
        <f>charges_exploit!$D20</f>
        <v>0</v>
      </c>
      <c r="AU131" s="63">
        <f>charges_exploit!$D20</f>
        <v>0</v>
      </c>
      <c r="AV131" s="63">
        <f>charges_exploit!$D20</f>
        <v>0</v>
      </c>
      <c r="AW131" s="63">
        <f>charges_exploit!$D20</f>
        <v>0</v>
      </c>
      <c r="AX131" s="63">
        <f>charges_exploit!$D20</f>
        <v>0</v>
      </c>
      <c r="AY131" s="63">
        <f>charges_exploit!$D20</f>
        <v>0</v>
      </c>
      <c r="AZ131" s="63">
        <f>charges_exploit!$D20</f>
        <v>0</v>
      </c>
      <c r="BA131" s="63">
        <f>charges_exploit!$D20</f>
        <v>0</v>
      </c>
      <c r="BB131" s="104">
        <f t="shared" si="96"/>
        <v>0</v>
      </c>
      <c r="BC131" s="63">
        <f>charges_exploit!$D20</f>
        <v>0</v>
      </c>
      <c r="BD131" s="63">
        <f>charges_exploit!$D20</f>
        <v>0</v>
      </c>
      <c r="BE131" s="63">
        <f>charges_exploit!$D20</f>
        <v>0</v>
      </c>
      <c r="BF131" s="63">
        <f>charges_exploit!$D20</f>
        <v>0</v>
      </c>
      <c r="BG131" s="63">
        <f>charges_exploit!$D20</f>
        <v>0</v>
      </c>
      <c r="BH131" s="63">
        <f>charges_exploit!$D20</f>
        <v>0</v>
      </c>
      <c r="BI131" s="63">
        <f>charges_exploit!$D20</f>
        <v>0</v>
      </c>
      <c r="BJ131" s="63">
        <f>charges_exploit!$D20</f>
        <v>0</v>
      </c>
      <c r="BK131" s="63">
        <f>charges_exploit!$D20</f>
        <v>0</v>
      </c>
      <c r="BL131" s="63">
        <f>charges_exploit!$D20</f>
        <v>0</v>
      </c>
      <c r="BM131" s="63">
        <f>charges_exploit!$D20</f>
        <v>0</v>
      </c>
      <c r="BN131" s="63">
        <f>charges_exploit!$D20</f>
        <v>0</v>
      </c>
      <c r="BO131" s="104">
        <f t="shared" si="97"/>
        <v>0</v>
      </c>
    </row>
    <row r="132" spans="2:67" x14ac:dyDescent="0.25">
      <c r="B132" s="106">
        <f>charges_exploit!B21</f>
        <v>0</v>
      </c>
      <c r="C132" s="63">
        <f>charges_exploit!$D21</f>
        <v>0</v>
      </c>
      <c r="D132" s="63">
        <f>charges_exploit!$D21</f>
        <v>0</v>
      </c>
      <c r="E132" s="63">
        <f>charges_exploit!$D21</f>
        <v>0</v>
      </c>
      <c r="F132" s="63">
        <f>charges_exploit!$D21</f>
        <v>0</v>
      </c>
      <c r="G132" s="63">
        <f>charges_exploit!$D21</f>
        <v>0</v>
      </c>
      <c r="H132" s="63">
        <f>charges_exploit!$D21</f>
        <v>0</v>
      </c>
      <c r="I132" s="63">
        <f>charges_exploit!$D21</f>
        <v>0</v>
      </c>
      <c r="J132" s="63">
        <f>charges_exploit!$D21</f>
        <v>0</v>
      </c>
      <c r="K132" s="63">
        <f>charges_exploit!$D21</f>
        <v>0</v>
      </c>
      <c r="L132" s="63">
        <f>charges_exploit!$D21</f>
        <v>0</v>
      </c>
      <c r="M132" s="63">
        <f>charges_exploit!$D21</f>
        <v>0</v>
      </c>
      <c r="N132" s="63">
        <f>charges_exploit!$D21</f>
        <v>0</v>
      </c>
      <c r="O132" s="104">
        <f t="shared" si="93"/>
        <v>0</v>
      </c>
      <c r="P132" s="63">
        <f>charges_exploit!$D21</f>
        <v>0</v>
      </c>
      <c r="Q132" s="63">
        <f>charges_exploit!$D21</f>
        <v>0</v>
      </c>
      <c r="R132" s="63">
        <f>charges_exploit!$D21</f>
        <v>0</v>
      </c>
      <c r="S132" s="63">
        <f>charges_exploit!$D21</f>
        <v>0</v>
      </c>
      <c r="T132" s="63">
        <f>charges_exploit!$D21</f>
        <v>0</v>
      </c>
      <c r="U132" s="63">
        <f>charges_exploit!$D21</f>
        <v>0</v>
      </c>
      <c r="V132" s="63">
        <f>charges_exploit!$D21</f>
        <v>0</v>
      </c>
      <c r="W132" s="63">
        <f>charges_exploit!$D21</f>
        <v>0</v>
      </c>
      <c r="X132" s="63">
        <f>charges_exploit!$D21</f>
        <v>0</v>
      </c>
      <c r="Y132" s="63">
        <f>charges_exploit!$D21</f>
        <v>0</v>
      </c>
      <c r="Z132" s="63">
        <f>charges_exploit!$D21</f>
        <v>0</v>
      </c>
      <c r="AA132" s="63">
        <f>charges_exploit!$D21</f>
        <v>0</v>
      </c>
      <c r="AB132" s="104">
        <f t="shared" si="94"/>
        <v>0</v>
      </c>
      <c r="AC132" s="63">
        <f>charges_exploit!$D21</f>
        <v>0</v>
      </c>
      <c r="AD132" s="63">
        <f>charges_exploit!$D21</f>
        <v>0</v>
      </c>
      <c r="AE132" s="63">
        <f>charges_exploit!$D21</f>
        <v>0</v>
      </c>
      <c r="AF132" s="63">
        <f>charges_exploit!$D21</f>
        <v>0</v>
      </c>
      <c r="AG132" s="63">
        <f>charges_exploit!$D21</f>
        <v>0</v>
      </c>
      <c r="AH132" s="63">
        <f>charges_exploit!$D21</f>
        <v>0</v>
      </c>
      <c r="AI132" s="63">
        <f>charges_exploit!$D21</f>
        <v>0</v>
      </c>
      <c r="AJ132" s="63">
        <f>charges_exploit!$D21</f>
        <v>0</v>
      </c>
      <c r="AK132" s="63">
        <f>charges_exploit!$D21</f>
        <v>0</v>
      </c>
      <c r="AL132" s="63">
        <f>charges_exploit!$D21</f>
        <v>0</v>
      </c>
      <c r="AM132" s="63">
        <f>charges_exploit!$D21</f>
        <v>0</v>
      </c>
      <c r="AN132" s="63">
        <f>charges_exploit!$D21</f>
        <v>0</v>
      </c>
      <c r="AO132" s="104">
        <f t="shared" si="95"/>
        <v>0</v>
      </c>
      <c r="AP132" s="63">
        <f>charges_exploit!$D21</f>
        <v>0</v>
      </c>
      <c r="AQ132" s="63">
        <f>charges_exploit!$D21</f>
        <v>0</v>
      </c>
      <c r="AR132" s="63">
        <f>charges_exploit!$D21</f>
        <v>0</v>
      </c>
      <c r="AS132" s="63">
        <f>charges_exploit!$D21</f>
        <v>0</v>
      </c>
      <c r="AT132" s="63">
        <f>charges_exploit!$D21</f>
        <v>0</v>
      </c>
      <c r="AU132" s="63">
        <f>charges_exploit!$D21</f>
        <v>0</v>
      </c>
      <c r="AV132" s="63">
        <f>charges_exploit!$D21</f>
        <v>0</v>
      </c>
      <c r="AW132" s="63">
        <f>charges_exploit!$D21</f>
        <v>0</v>
      </c>
      <c r="AX132" s="63">
        <f>charges_exploit!$D21</f>
        <v>0</v>
      </c>
      <c r="AY132" s="63">
        <f>charges_exploit!$D21</f>
        <v>0</v>
      </c>
      <c r="AZ132" s="63">
        <f>charges_exploit!$D21</f>
        <v>0</v>
      </c>
      <c r="BA132" s="63">
        <f>charges_exploit!$D21</f>
        <v>0</v>
      </c>
      <c r="BB132" s="104">
        <f t="shared" si="96"/>
        <v>0</v>
      </c>
      <c r="BC132" s="63">
        <f>charges_exploit!$D21</f>
        <v>0</v>
      </c>
      <c r="BD132" s="63">
        <f>charges_exploit!$D21</f>
        <v>0</v>
      </c>
      <c r="BE132" s="63">
        <f>charges_exploit!$D21</f>
        <v>0</v>
      </c>
      <c r="BF132" s="63">
        <f>charges_exploit!$D21</f>
        <v>0</v>
      </c>
      <c r="BG132" s="63">
        <f>charges_exploit!$D21</f>
        <v>0</v>
      </c>
      <c r="BH132" s="63">
        <f>charges_exploit!$D21</f>
        <v>0</v>
      </c>
      <c r="BI132" s="63">
        <f>charges_exploit!$D21</f>
        <v>0</v>
      </c>
      <c r="BJ132" s="63">
        <f>charges_exploit!$D21</f>
        <v>0</v>
      </c>
      <c r="BK132" s="63">
        <f>charges_exploit!$D21</f>
        <v>0</v>
      </c>
      <c r="BL132" s="63">
        <f>charges_exploit!$D21</f>
        <v>0</v>
      </c>
      <c r="BM132" s="63">
        <f>charges_exploit!$D21</f>
        <v>0</v>
      </c>
      <c r="BN132" s="63">
        <f>charges_exploit!$D21</f>
        <v>0</v>
      </c>
      <c r="BO132" s="104">
        <f t="shared" si="97"/>
        <v>0</v>
      </c>
    </row>
    <row r="133" spans="2:67" x14ac:dyDescent="0.25">
      <c r="B133" s="106">
        <f>charges_exploit!B22</f>
        <v>0</v>
      </c>
      <c r="C133" s="63">
        <f>charges_exploit!$D22</f>
        <v>0</v>
      </c>
      <c r="D133" s="63">
        <f>charges_exploit!$D22</f>
        <v>0</v>
      </c>
      <c r="E133" s="63">
        <f>charges_exploit!$D22</f>
        <v>0</v>
      </c>
      <c r="F133" s="63">
        <f>charges_exploit!$D22</f>
        <v>0</v>
      </c>
      <c r="G133" s="63">
        <f>charges_exploit!$D22</f>
        <v>0</v>
      </c>
      <c r="H133" s="63">
        <f>charges_exploit!$D22</f>
        <v>0</v>
      </c>
      <c r="I133" s="63">
        <f>charges_exploit!$D22</f>
        <v>0</v>
      </c>
      <c r="J133" s="63">
        <f>charges_exploit!$D22</f>
        <v>0</v>
      </c>
      <c r="K133" s="63">
        <f>charges_exploit!$D22</f>
        <v>0</v>
      </c>
      <c r="L133" s="63">
        <f>charges_exploit!$D22</f>
        <v>0</v>
      </c>
      <c r="M133" s="63">
        <f>charges_exploit!$D22</f>
        <v>0</v>
      </c>
      <c r="N133" s="63">
        <f>charges_exploit!$D22</f>
        <v>0</v>
      </c>
      <c r="O133" s="104">
        <f t="shared" si="93"/>
        <v>0</v>
      </c>
      <c r="P133" s="63">
        <f>charges_exploit!$D22</f>
        <v>0</v>
      </c>
      <c r="Q133" s="63">
        <f>charges_exploit!$D22</f>
        <v>0</v>
      </c>
      <c r="R133" s="63">
        <f>charges_exploit!$D22</f>
        <v>0</v>
      </c>
      <c r="S133" s="63">
        <f>charges_exploit!$D22</f>
        <v>0</v>
      </c>
      <c r="T133" s="63">
        <f>charges_exploit!$D22</f>
        <v>0</v>
      </c>
      <c r="U133" s="63">
        <f>charges_exploit!$D22</f>
        <v>0</v>
      </c>
      <c r="V133" s="63">
        <f>charges_exploit!$D22</f>
        <v>0</v>
      </c>
      <c r="W133" s="63">
        <f>charges_exploit!$D22</f>
        <v>0</v>
      </c>
      <c r="X133" s="63">
        <f>charges_exploit!$D22</f>
        <v>0</v>
      </c>
      <c r="Y133" s="63">
        <f>charges_exploit!$D22</f>
        <v>0</v>
      </c>
      <c r="Z133" s="63">
        <f>charges_exploit!$D22</f>
        <v>0</v>
      </c>
      <c r="AA133" s="63">
        <f>charges_exploit!$D22</f>
        <v>0</v>
      </c>
      <c r="AB133" s="104">
        <f t="shared" si="94"/>
        <v>0</v>
      </c>
      <c r="AC133" s="63">
        <f>charges_exploit!$D22</f>
        <v>0</v>
      </c>
      <c r="AD133" s="63">
        <f>charges_exploit!$D22</f>
        <v>0</v>
      </c>
      <c r="AE133" s="63">
        <f>charges_exploit!$D22</f>
        <v>0</v>
      </c>
      <c r="AF133" s="63">
        <f>charges_exploit!$D22</f>
        <v>0</v>
      </c>
      <c r="AG133" s="63">
        <f>charges_exploit!$D22</f>
        <v>0</v>
      </c>
      <c r="AH133" s="63">
        <f>charges_exploit!$D22</f>
        <v>0</v>
      </c>
      <c r="AI133" s="63">
        <f>charges_exploit!$D22</f>
        <v>0</v>
      </c>
      <c r="AJ133" s="63">
        <f>charges_exploit!$D22</f>
        <v>0</v>
      </c>
      <c r="AK133" s="63">
        <f>charges_exploit!$D22</f>
        <v>0</v>
      </c>
      <c r="AL133" s="63">
        <f>charges_exploit!$D22</f>
        <v>0</v>
      </c>
      <c r="AM133" s="63">
        <f>charges_exploit!$D22</f>
        <v>0</v>
      </c>
      <c r="AN133" s="63">
        <f>charges_exploit!$D22</f>
        <v>0</v>
      </c>
      <c r="AO133" s="104">
        <f t="shared" si="95"/>
        <v>0</v>
      </c>
      <c r="AP133" s="63">
        <f>charges_exploit!$D22</f>
        <v>0</v>
      </c>
      <c r="AQ133" s="63">
        <f>charges_exploit!$D22</f>
        <v>0</v>
      </c>
      <c r="AR133" s="63">
        <f>charges_exploit!$D22</f>
        <v>0</v>
      </c>
      <c r="AS133" s="63">
        <f>charges_exploit!$D22</f>
        <v>0</v>
      </c>
      <c r="AT133" s="63">
        <f>charges_exploit!$D22</f>
        <v>0</v>
      </c>
      <c r="AU133" s="63">
        <f>charges_exploit!$D22</f>
        <v>0</v>
      </c>
      <c r="AV133" s="63">
        <f>charges_exploit!$D22</f>
        <v>0</v>
      </c>
      <c r="AW133" s="63">
        <f>charges_exploit!$D22</f>
        <v>0</v>
      </c>
      <c r="AX133" s="63">
        <f>charges_exploit!$D22</f>
        <v>0</v>
      </c>
      <c r="AY133" s="63">
        <f>charges_exploit!$D22</f>
        <v>0</v>
      </c>
      <c r="AZ133" s="63">
        <f>charges_exploit!$D22</f>
        <v>0</v>
      </c>
      <c r="BA133" s="63">
        <f>charges_exploit!$D22</f>
        <v>0</v>
      </c>
      <c r="BB133" s="104">
        <f t="shared" si="96"/>
        <v>0</v>
      </c>
      <c r="BC133" s="63">
        <f>charges_exploit!$D22</f>
        <v>0</v>
      </c>
      <c r="BD133" s="63">
        <f>charges_exploit!$D22</f>
        <v>0</v>
      </c>
      <c r="BE133" s="63">
        <f>charges_exploit!$D22</f>
        <v>0</v>
      </c>
      <c r="BF133" s="63">
        <f>charges_exploit!$D22</f>
        <v>0</v>
      </c>
      <c r="BG133" s="63">
        <f>charges_exploit!$D22</f>
        <v>0</v>
      </c>
      <c r="BH133" s="63">
        <f>charges_exploit!$D22</f>
        <v>0</v>
      </c>
      <c r="BI133" s="63">
        <f>charges_exploit!$D22</f>
        <v>0</v>
      </c>
      <c r="BJ133" s="63">
        <f>charges_exploit!$D22</f>
        <v>0</v>
      </c>
      <c r="BK133" s="63">
        <f>charges_exploit!$D22</f>
        <v>0</v>
      </c>
      <c r="BL133" s="63">
        <f>charges_exploit!$D22</f>
        <v>0</v>
      </c>
      <c r="BM133" s="63">
        <f>charges_exploit!$D22</f>
        <v>0</v>
      </c>
      <c r="BN133" s="63">
        <f>charges_exploit!$D22</f>
        <v>0</v>
      </c>
      <c r="BO133" s="104">
        <f t="shared" si="97"/>
        <v>0</v>
      </c>
    </row>
    <row r="134" spans="2:67" x14ac:dyDescent="0.25">
      <c r="B134" s="106">
        <f>charges_exploit!B23</f>
        <v>0</v>
      </c>
      <c r="C134" s="63">
        <f>charges_exploit!$D23</f>
        <v>0</v>
      </c>
      <c r="D134" s="63">
        <f>charges_exploit!$D23</f>
        <v>0</v>
      </c>
      <c r="E134" s="63">
        <f>charges_exploit!$D23</f>
        <v>0</v>
      </c>
      <c r="F134" s="63">
        <f>charges_exploit!$D23</f>
        <v>0</v>
      </c>
      <c r="G134" s="63">
        <f>charges_exploit!$D23</f>
        <v>0</v>
      </c>
      <c r="H134" s="63">
        <f>charges_exploit!$D23</f>
        <v>0</v>
      </c>
      <c r="I134" s="63">
        <f>charges_exploit!$D23</f>
        <v>0</v>
      </c>
      <c r="J134" s="63">
        <f>charges_exploit!$D23</f>
        <v>0</v>
      </c>
      <c r="K134" s="63">
        <f>charges_exploit!$D23</f>
        <v>0</v>
      </c>
      <c r="L134" s="63">
        <f>charges_exploit!$D23</f>
        <v>0</v>
      </c>
      <c r="M134" s="63">
        <f>charges_exploit!$D23</f>
        <v>0</v>
      </c>
      <c r="N134" s="63">
        <f>charges_exploit!$D23</f>
        <v>0</v>
      </c>
      <c r="O134" s="104">
        <f t="shared" si="93"/>
        <v>0</v>
      </c>
      <c r="P134" s="63">
        <f>charges_exploit!$D23</f>
        <v>0</v>
      </c>
      <c r="Q134" s="63">
        <f>charges_exploit!$D23</f>
        <v>0</v>
      </c>
      <c r="R134" s="63">
        <f>charges_exploit!$D23</f>
        <v>0</v>
      </c>
      <c r="S134" s="63">
        <f>charges_exploit!$D23</f>
        <v>0</v>
      </c>
      <c r="T134" s="63">
        <f>charges_exploit!$D23</f>
        <v>0</v>
      </c>
      <c r="U134" s="63">
        <f>charges_exploit!$D23</f>
        <v>0</v>
      </c>
      <c r="V134" s="63">
        <f>charges_exploit!$D23</f>
        <v>0</v>
      </c>
      <c r="W134" s="63">
        <f>charges_exploit!$D23</f>
        <v>0</v>
      </c>
      <c r="X134" s="63">
        <f>charges_exploit!$D23</f>
        <v>0</v>
      </c>
      <c r="Y134" s="63">
        <f>charges_exploit!$D23</f>
        <v>0</v>
      </c>
      <c r="Z134" s="63">
        <f>charges_exploit!$D23</f>
        <v>0</v>
      </c>
      <c r="AA134" s="63">
        <f>charges_exploit!$D23</f>
        <v>0</v>
      </c>
      <c r="AB134" s="104">
        <f t="shared" si="94"/>
        <v>0</v>
      </c>
      <c r="AC134" s="63">
        <f>charges_exploit!$D23</f>
        <v>0</v>
      </c>
      <c r="AD134" s="63">
        <f>charges_exploit!$D23</f>
        <v>0</v>
      </c>
      <c r="AE134" s="63">
        <f>charges_exploit!$D23</f>
        <v>0</v>
      </c>
      <c r="AF134" s="63">
        <f>charges_exploit!$D23</f>
        <v>0</v>
      </c>
      <c r="AG134" s="63">
        <f>charges_exploit!$D23</f>
        <v>0</v>
      </c>
      <c r="AH134" s="63">
        <f>charges_exploit!$D23</f>
        <v>0</v>
      </c>
      <c r="AI134" s="63">
        <f>charges_exploit!$D23</f>
        <v>0</v>
      </c>
      <c r="AJ134" s="63">
        <f>charges_exploit!$D23</f>
        <v>0</v>
      </c>
      <c r="AK134" s="63">
        <f>charges_exploit!$D23</f>
        <v>0</v>
      </c>
      <c r="AL134" s="63">
        <f>charges_exploit!$D23</f>
        <v>0</v>
      </c>
      <c r="AM134" s="63">
        <f>charges_exploit!$D23</f>
        <v>0</v>
      </c>
      <c r="AN134" s="63">
        <f>charges_exploit!$D23</f>
        <v>0</v>
      </c>
      <c r="AO134" s="104">
        <f t="shared" si="95"/>
        <v>0</v>
      </c>
      <c r="AP134" s="63">
        <f>charges_exploit!$D23</f>
        <v>0</v>
      </c>
      <c r="AQ134" s="63">
        <f>charges_exploit!$D23</f>
        <v>0</v>
      </c>
      <c r="AR134" s="63">
        <f>charges_exploit!$D23</f>
        <v>0</v>
      </c>
      <c r="AS134" s="63">
        <f>charges_exploit!$D23</f>
        <v>0</v>
      </c>
      <c r="AT134" s="63">
        <f>charges_exploit!$D23</f>
        <v>0</v>
      </c>
      <c r="AU134" s="63">
        <f>charges_exploit!$D23</f>
        <v>0</v>
      </c>
      <c r="AV134" s="63">
        <f>charges_exploit!$D23</f>
        <v>0</v>
      </c>
      <c r="AW134" s="63">
        <f>charges_exploit!$D23</f>
        <v>0</v>
      </c>
      <c r="AX134" s="63">
        <f>charges_exploit!$D23</f>
        <v>0</v>
      </c>
      <c r="AY134" s="63">
        <f>charges_exploit!$D23</f>
        <v>0</v>
      </c>
      <c r="AZ134" s="63">
        <f>charges_exploit!$D23</f>
        <v>0</v>
      </c>
      <c r="BA134" s="63">
        <f>charges_exploit!$D23</f>
        <v>0</v>
      </c>
      <c r="BB134" s="104">
        <f t="shared" si="96"/>
        <v>0</v>
      </c>
      <c r="BC134" s="63">
        <f>charges_exploit!$D23</f>
        <v>0</v>
      </c>
      <c r="BD134" s="63">
        <f>charges_exploit!$D23</f>
        <v>0</v>
      </c>
      <c r="BE134" s="63">
        <f>charges_exploit!$D23</f>
        <v>0</v>
      </c>
      <c r="BF134" s="63">
        <f>charges_exploit!$D23</f>
        <v>0</v>
      </c>
      <c r="BG134" s="63">
        <f>charges_exploit!$D23</f>
        <v>0</v>
      </c>
      <c r="BH134" s="63">
        <f>charges_exploit!$D23</f>
        <v>0</v>
      </c>
      <c r="BI134" s="63">
        <f>charges_exploit!$D23</f>
        <v>0</v>
      </c>
      <c r="BJ134" s="63">
        <f>charges_exploit!$D23</f>
        <v>0</v>
      </c>
      <c r="BK134" s="63">
        <f>charges_exploit!$D23</f>
        <v>0</v>
      </c>
      <c r="BL134" s="63">
        <f>charges_exploit!$D23</f>
        <v>0</v>
      </c>
      <c r="BM134" s="63">
        <f>charges_exploit!$D23</f>
        <v>0</v>
      </c>
      <c r="BN134" s="63">
        <f>charges_exploit!$D23</f>
        <v>0</v>
      </c>
      <c r="BO134" s="104">
        <f t="shared" si="97"/>
        <v>0</v>
      </c>
    </row>
    <row r="135" spans="2:67" x14ac:dyDescent="0.25">
      <c r="B135" s="106">
        <f>charges_exploit!B24</f>
        <v>0</v>
      </c>
      <c r="C135" s="63">
        <f>charges_exploit!$D24</f>
        <v>0</v>
      </c>
      <c r="D135" s="63">
        <f>charges_exploit!$D24</f>
        <v>0</v>
      </c>
      <c r="E135" s="63">
        <f>charges_exploit!$D24</f>
        <v>0</v>
      </c>
      <c r="F135" s="63">
        <f>charges_exploit!$D24</f>
        <v>0</v>
      </c>
      <c r="G135" s="63">
        <f>charges_exploit!$D24</f>
        <v>0</v>
      </c>
      <c r="H135" s="63">
        <f>charges_exploit!$D24</f>
        <v>0</v>
      </c>
      <c r="I135" s="63">
        <f>charges_exploit!$D24</f>
        <v>0</v>
      </c>
      <c r="J135" s="63">
        <f>charges_exploit!$D24</f>
        <v>0</v>
      </c>
      <c r="K135" s="63">
        <f>charges_exploit!$D24</f>
        <v>0</v>
      </c>
      <c r="L135" s="63">
        <f>charges_exploit!$D24</f>
        <v>0</v>
      </c>
      <c r="M135" s="63">
        <f>charges_exploit!$D24</f>
        <v>0</v>
      </c>
      <c r="N135" s="63">
        <f>charges_exploit!$D24</f>
        <v>0</v>
      </c>
      <c r="O135" s="104">
        <f t="shared" si="93"/>
        <v>0</v>
      </c>
      <c r="P135" s="63">
        <f>charges_exploit!$D24</f>
        <v>0</v>
      </c>
      <c r="Q135" s="63">
        <f>charges_exploit!$D24</f>
        <v>0</v>
      </c>
      <c r="R135" s="63">
        <f>charges_exploit!$D24</f>
        <v>0</v>
      </c>
      <c r="S135" s="63">
        <f>charges_exploit!$D24</f>
        <v>0</v>
      </c>
      <c r="T135" s="63">
        <f>charges_exploit!$D24</f>
        <v>0</v>
      </c>
      <c r="U135" s="63">
        <f>charges_exploit!$D24</f>
        <v>0</v>
      </c>
      <c r="V135" s="63">
        <f>charges_exploit!$D24</f>
        <v>0</v>
      </c>
      <c r="W135" s="63">
        <f>charges_exploit!$D24</f>
        <v>0</v>
      </c>
      <c r="X135" s="63">
        <f>charges_exploit!$D24</f>
        <v>0</v>
      </c>
      <c r="Y135" s="63">
        <f>charges_exploit!$D24</f>
        <v>0</v>
      </c>
      <c r="Z135" s="63">
        <f>charges_exploit!$D24</f>
        <v>0</v>
      </c>
      <c r="AA135" s="63">
        <f>charges_exploit!$D24</f>
        <v>0</v>
      </c>
      <c r="AB135" s="104">
        <f t="shared" si="94"/>
        <v>0</v>
      </c>
      <c r="AC135" s="63">
        <f>charges_exploit!$D24</f>
        <v>0</v>
      </c>
      <c r="AD135" s="63">
        <f>charges_exploit!$D24</f>
        <v>0</v>
      </c>
      <c r="AE135" s="63">
        <f>charges_exploit!$D24</f>
        <v>0</v>
      </c>
      <c r="AF135" s="63">
        <f>charges_exploit!$D24</f>
        <v>0</v>
      </c>
      <c r="AG135" s="63">
        <f>charges_exploit!$D24</f>
        <v>0</v>
      </c>
      <c r="AH135" s="63">
        <f>charges_exploit!$D24</f>
        <v>0</v>
      </c>
      <c r="AI135" s="63">
        <f>charges_exploit!$D24</f>
        <v>0</v>
      </c>
      <c r="AJ135" s="63">
        <f>charges_exploit!$D24</f>
        <v>0</v>
      </c>
      <c r="AK135" s="63">
        <f>charges_exploit!$D24</f>
        <v>0</v>
      </c>
      <c r="AL135" s="63">
        <f>charges_exploit!$D24</f>
        <v>0</v>
      </c>
      <c r="AM135" s="63">
        <f>charges_exploit!$D24</f>
        <v>0</v>
      </c>
      <c r="AN135" s="63">
        <f>charges_exploit!$D24</f>
        <v>0</v>
      </c>
      <c r="AO135" s="104">
        <f t="shared" si="95"/>
        <v>0</v>
      </c>
      <c r="AP135" s="63">
        <f>charges_exploit!$D24</f>
        <v>0</v>
      </c>
      <c r="AQ135" s="63">
        <f>charges_exploit!$D24</f>
        <v>0</v>
      </c>
      <c r="AR135" s="63">
        <f>charges_exploit!$D24</f>
        <v>0</v>
      </c>
      <c r="AS135" s="63">
        <f>charges_exploit!$D24</f>
        <v>0</v>
      </c>
      <c r="AT135" s="63">
        <f>charges_exploit!$D24</f>
        <v>0</v>
      </c>
      <c r="AU135" s="63">
        <f>charges_exploit!$D24</f>
        <v>0</v>
      </c>
      <c r="AV135" s="63">
        <f>charges_exploit!$D24</f>
        <v>0</v>
      </c>
      <c r="AW135" s="63">
        <f>charges_exploit!$D24</f>
        <v>0</v>
      </c>
      <c r="AX135" s="63">
        <f>charges_exploit!$D24</f>
        <v>0</v>
      </c>
      <c r="AY135" s="63">
        <f>charges_exploit!$D24</f>
        <v>0</v>
      </c>
      <c r="AZ135" s="63">
        <f>charges_exploit!$D24</f>
        <v>0</v>
      </c>
      <c r="BA135" s="63">
        <f>charges_exploit!$D24</f>
        <v>0</v>
      </c>
      <c r="BB135" s="104">
        <f t="shared" si="96"/>
        <v>0</v>
      </c>
      <c r="BC135" s="63">
        <f>charges_exploit!$D24</f>
        <v>0</v>
      </c>
      <c r="BD135" s="63">
        <f>charges_exploit!$D24</f>
        <v>0</v>
      </c>
      <c r="BE135" s="63">
        <f>charges_exploit!$D24</f>
        <v>0</v>
      </c>
      <c r="BF135" s="63">
        <f>charges_exploit!$D24</f>
        <v>0</v>
      </c>
      <c r="BG135" s="63">
        <f>charges_exploit!$D24</f>
        <v>0</v>
      </c>
      <c r="BH135" s="63">
        <f>charges_exploit!$D24</f>
        <v>0</v>
      </c>
      <c r="BI135" s="63">
        <f>charges_exploit!$D24</f>
        <v>0</v>
      </c>
      <c r="BJ135" s="63">
        <f>charges_exploit!$D24</f>
        <v>0</v>
      </c>
      <c r="BK135" s="63">
        <f>charges_exploit!$D24</f>
        <v>0</v>
      </c>
      <c r="BL135" s="63">
        <f>charges_exploit!$D24</f>
        <v>0</v>
      </c>
      <c r="BM135" s="63">
        <f>charges_exploit!$D24</f>
        <v>0</v>
      </c>
      <c r="BN135" s="63">
        <f>charges_exploit!$D24</f>
        <v>0</v>
      </c>
      <c r="BO135" s="104">
        <f t="shared" si="97"/>
        <v>0</v>
      </c>
    </row>
    <row r="136" spans="2:67" x14ac:dyDescent="0.25">
      <c r="B136" s="106">
        <f>charges_exploit!B25</f>
        <v>0</v>
      </c>
      <c r="C136" s="63">
        <f>charges_exploit!$D25</f>
        <v>0</v>
      </c>
      <c r="D136" s="63">
        <f>charges_exploit!$D25</f>
        <v>0</v>
      </c>
      <c r="E136" s="63">
        <f>charges_exploit!$D25</f>
        <v>0</v>
      </c>
      <c r="F136" s="63">
        <f>charges_exploit!$D25</f>
        <v>0</v>
      </c>
      <c r="G136" s="63">
        <f>charges_exploit!$D25</f>
        <v>0</v>
      </c>
      <c r="H136" s="63">
        <f>charges_exploit!$D25</f>
        <v>0</v>
      </c>
      <c r="I136" s="63">
        <f>charges_exploit!$D25</f>
        <v>0</v>
      </c>
      <c r="J136" s="63">
        <f>charges_exploit!$D25</f>
        <v>0</v>
      </c>
      <c r="K136" s="63">
        <f>charges_exploit!$D25</f>
        <v>0</v>
      </c>
      <c r="L136" s="63">
        <f>charges_exploit!$D25</f>
        <v>0</v>
      </c>
      <c r="M136" s="63">
        <f>charges_exploit!$D25</f>
        <v>0</v>
      </c>
      <c r="N136" s="63">
        <f>charges_exploit!$D25</f>
        <v>0</v>
      </c>
      <c r="O136" s="104">
        <f t="shared" si="93"/>
        <v>0</v>
      </c>
      <c r="P136" s="63">
        <f>charges_exploit!$D25</f>
        <v>0</v>
      </c>
      <c r="Q136" s="63">
        <f>charges_exploit!$D25</f>
        <v>0</v>
      </c>
      <c r="R136" s="63">
        <f>charges_exploit!$D25</f>
        <v>0</v>
      </c>
      <c r="S136" s="63">
        <f>charges_exploit!$D25</f>
        <v>0</v>
      </c>
      <c r="T136" s="63">
        <f>charges_exploit!$D25</f>
        <v>0</v>
      </c>
      <c r="U136" s="63">
        <f>charges_exploit!$D25</f>
        <v>0</v>
      </c>
      <c r="V136" s="63">
        <f>charges_exploit!$D25</f>
        <v>0</v>
      </c>
      <c r="W136" s="63">
        <f>charges_exploit!$D25</f>
        <v>0</v>
      </c>
      <c r="X136" s="63">
        <f>charges_exploit!$D25</f>
        <v>0</v>
      </c>
      <c r="Y136" s="63">
        <f>charges_exploit!$D25</f>
        <v>0</v>
      </c>
      <c r="Z136" s="63">
        <f>charges_exploit!$D25</f>
        <v>0</v>
      </c>
      <c r="AA136" s="63">
        <f>charges_exploit!$D25</f>
        <v>0</v>
      </c>
      <c r="AB136" s="104">
        <f t="shared" si="94"/>
        <v>0</v>
      </c>
      <c r="AC136" s="63">
        <f>charges_exploit!$D25</f>
        <v>0</v>
      </c>
      <c r="AD136" s="63">
        <f>charges_exploit!$D25</f>
        <v>0</v>
      </c>
      <c r="AE136" s="63">
        <f>charges_exploit!$D25</f>
        <v>0</v>
      </c>
      <c r="AF136" s="63">
        <f>charges_exploit!$D25</f>
        <v>0</v>
      </c>
      <c r="AG136" s="63">
        <f>charges_exploit!$D25</f>
        <v>0</v>
      </c>
      <c r="AH136" s="63">
        <f>charges_exploit!$D25</f>
        <v>0</v>
      </c>
      <c r="AI136" s="63">
        <f>charges_exploit!$D25</f>
        <v>0</v>
      </c>
      <c r="AJ136" s="63">
        <f>charges_exploit!$D25</f>
        <v>0</v>
      </c>
      <c r="AK136" s="63">
        <f>charges_exploit!$D25</f>
        <v>0</v>
      </c>
      <c r="AL136" s="63">
        <f>charges_exploit!$D25</f>
        <v>0</v>
      </c>
      <c r="AM136" s="63">
        <f>charges_exploit!$D25</f>
        <v>0</v>
      </c>
      <c r="AN136" s="63">
        <f>charges_exploit!$D25</f>
        <v>0</v>
      </c>
      <c r="AO136" s="104">
        <f t="shared" si="95"/>
        <v>0</v>
      </c>
      <c r="AP136" s="63">
        <f>charges_exploit!$D25</f>
        <v>0</v>
      </c>
      <c r="AQ136" s="63">
        <f>charges_exploit!$D25</f>
        <v>0</v>
      </c>
      <c r="AR136" s="63">
        <f>charges_exploit!$D25</f>
        <v>0</v>
      </c>
      <c r="AS136" s="63">
        <f>charges_exploit!$D25</f>
        <v>0</v>
      </c>
      <c r="AT136" s="63">
        <f>charges_exploit!$D25</f>
        <v>0</v>
      </c>
      <c r="AU136" s="63">
        <f>charges_exploit!$D25</f>
        <v>0</v>
      </c>
      <c r="AV136" s="63">
        <f>charges_exploit!$D25</f>
        <v>0</v>
      </c>
      <c r="AW136" s="63">
        <f>charges_exploit!$D25</f>
        <v>0</v>
      </c>
      <c r="AX136" s="63">
        <f>charges_exploit!$D25</f>
        <v>0</v>
      </c>
      <c r="AY136" s="63">
        <f>charges_exploit!$D25</f>
        <v>0</v>
      </c>
      <c r="AZ136" s="63">
        <f>charges_exploit!$D25</f>
        <v>0</v>
      </c>
      <c r="BA136" s="63">
        <f>charges_exploit!$D25</f>
        <v>0</v>
      </c>
      <c r="BB136" s="104">
        <f t="shared" si="96"/>
        <v>0</v>
      </c>
      <c r="BC136" s="63">
        <f>charges_exploit!$D25</f>
        <v>0</v>
      </c>
      <c r="BD136" s="63">
        <f>charges_exploit!$D25</f>
        <v>0</v>
      </c>
      <c r="BE136" s="63">
        <f>charges_exploit!$D25</f>
        <v>0</v>
      </c>
      <c r="BF136" s="63">
        <f>charges_exploit!$D25</f>
        <v>0</v>
      </c>
      <c r="BG136" s="63">
        <f>charges_exploit!$D25</f>
        <v>0</v>
      </c>
      <c r="BH136" s="63">
        <f>charges_exploit!$D25</f>
        <v>0</v>
      </c>
      <c r="BI136" s="63">
        <f>charges_exploit!$D25</f>
        <v>0</v>
      </c>
      <c r="BJ136" s="63">
        <f>charges_exploit!$D25</f>
        <v>0</v>
      </c>
      <c r="BK136" s="63">
        <f>charges_exploit!$D25</f>
        <v>0</v>
      </c>
      <c r="BL136" s="63">
        <f>charges_exploit!$D25</f>
        <v>0</v>
      </c>
      <c r="BM136" s="63">
        <f>charges_exploit!$D25</f>
        <v>0</v>
      </c>
      <c r="BN136" s="63">
        <f>charges_exploit!$D25</f>
        <v>0</v>
      </c>
      <c r="BO136" s="104">
        <f t="shared" si="97"/>
        <v>0</v>
      </c>
    </row>
    <row r="137" spans="2:67" ht="45" x14ac:dyDescent="0.25">
      <c r="B137" s="151" t="s">
        <v>324</v>
      </c>
      <c r="C137" s="152">
        <f>SUM(C116:C136)</f>
        <v>306666.66666666669</v>
      </c>
      <c r="D137" s="152">
        <f t="shared" ref="D137:N137" si="98">SUM(D116:D136)</f>
        <v>306666.66666666669</v>
      </c>
      <c r="E137" s="152">
        <f t="shared" si="98"/>
        <v>306666.66666666669</v>
      </c>
      <c r="F137" s="152">
        <f t="shared" si="98"/>
        <v>306666.66666666669</v>
      </c>
      <c r="G137" s="152">
        <f t="shared" si="98"/>
        <v>306666.66666666669</v>
      </c>
      <c r="H137" s="152">
        <f t="shared" si="98"/>
        <v>306666.66666666669</v>
      </c>
      <c r="I137" s="152">
        <f t="shared" si="98"/>
        <v>306666.66666666669</v>
      </c>
      <c r="J137" s="152">
        <f t="shared" si="98"/>
        <v>306666.66666666669</v>
      </c>
      <c r="K137" s="152">
        <f t="shared" si="98"/>
        <v>306666.66666666669</v>
      </c>
      <c r="L137" s="152">
        <f t="shared" si="98"/>
        <v>306666.66666666669</v>
      </c>
      <c r="M137" s="152">
        <f t="shared" si="98"/>
        <v>306666.66666666669</v>
      </c>
      <c r="N137" s="152">
        <f t="shared" si="98"/>
        <v>306666.66666666669</v>
      </c>
      <c r="O137" s="216">
        <f t="shared" si="93"/>
        <v>3679999.9999999995</v>
      </c>
      <c r="P137" s="218">
        <f>SUM(P116:P136)</f>
        <v>311150</v>
      </c>
      <c r="Q137" s="218">
        <f t="shared" ref="Q137" si="99">SUM(Q116:Q136)</f>
        <v>311150</v>
      </c>
      <c r="R137" s="218">
        <f t="shared" ref="R137" si="100">SUM(R116:R136)</f>
        <v>311150</v>
      </c>
      <c r="S137" s="218">
        <f t="shared" ref="S137" si="101">SUM(S116:S136)</f>
        <v>311150</v>
      </c>
      <c r="T137" s="218">
        <f t="shared" ref="T137" si="102">SUM(T116:T136)</f>
        <v>311150</v>
      </c>
      <c r="U137" s="218">
        <f t="shared" ref="U137" si="103">SUM(U116:U136)</f>
        <v>311150</v>
      </c>
      <c r="V137" s="218">
        <f t="shared" ref="V137" si="104">SUM(V116:V136)</f>
        <v>311150</v>
      </c>
      <c r="W137" s="218">
        <f t="shared" ref="W137" si="105">SUM(W116:W136)</f>
        <v>311150</v>
      </c>
      <c r="X137" s="218">
        <f t="shared" ref="X137" si="106">SUM(X116:X136)</f>
        <v>311150</v>
      </c>
      <c r="Y137" s="218">
        <f t="shared" ref="Y137" si="107">SUM(Y116:Y136)</f>
        <v>311150</v>
      </c>
      <c r="Z137" s="218">
        <f t="shared" ref="Z137" si="108">SUM(Z116:Z136)</f>
        <v>311150</v>
      </c>
      <c r="AA137" s="218">
        <f t="shared" ref="AA137" si="109">SUM(AA116:AA136)</f>
        <v>311150</v>
      </c>
      <c r="AB137" s="216">
        <f t="shared" si="94"/>
        <v>3733800</v>
      </c>
      <c r="AC137" s="218">
        <f>SUM(AC116:AC136)</f>
        <v>315857.5</v>
      </c>
      <c r="AD137" s="218">
        <f t="shared" ref="AD137" si="110">SUM(AD116:AD136)</f>
        <v>315857.5</v>
      </c>
      <c r="AE137" s="218">
        <f t="shared" ref="AE137" si="111">SUM(AE116:AE136)</f>
        <v>315857.5</v>
      </c>
      <c r="AF137" s="218">
        <f t="shared" ref="AF137" si="112">SUM(AF116:AF136)</f>
        <v>315857.5</v>
      </c>
      <c r="AG137" s="218">
        <f t="shared" ref="AG137" si="113">SUM(AG116:AG136)</f>
        <v>315857.5</v>
      </c>
      <c r="AH137" s="218">
        <f t="shared" ref="AH137" si="114">SUM(AH116:AH136)</f>
        <v>315857.5</v>
      </c>
      <c r="AI137" s="218">
        <f t="shared" ref="AI137" si="115">SUM(AI116:AI136)</f>
        <v>315857.5</v>
      </c>
      <c r="AJ137" s="218">
        <f t="shared" ref="AJ137" si="116">SUM(AJ116:AJ136)</f>
        <v>315857.5</v>
      </c>
      <c r="AK137" s="218">
        <f t="shared" ref="AK137" si="117">SUM(AK116:AK136)</f>
        <v>315857.5</v>
      </c>
      <c r="AL137" s="218">
        <f t="shared" ref="AL137" si="118">SUM(AL116:AL136)</f>
        <v>315857.5</v>
      </c>
      <c r="AM137" s="218">
        <f t="shared" ref="AM137" si="119">SUM(AM116:AM136)</f>
        <v>315857.5</v>
      </c>
      <c r="AN137" s="218">
        <f t="shared" ref="AN137" si="120">SUM(AN116:AN136)</f>
        <v>315857.5</v>
      </c>
      <c r="AO137" s="216">
        <f t="shared" si="95"/>
        <v>3790290</v>
      </c>
      <c r="AP137" s="218">
        <f>SUM(AP116:AP136)</f>
        <v>320800.375</v>
      </c>
      <c r="AQ137" s="218">
        <f t="shared" ref="AQ137" si="121">SUM(AQ116:AQ136)</f>
        <v>320800.375</v>
      </c>
      <c r="AR137" s="218">
        <f t="shared" ref="AR137" si="122">SUM(AR116:AR136)</f>
        <v>320800.375</v>
      </c>
      <c r="AS137" s="218">
        <f t="shared" ref="AS137" si="123">SUM(AS116:AS136)</f>
        <v>320800.375</v>
      </c>
      <c r="AT137" s="218">
        <f t="shared" ref="AT137" si="124">SUM(AT116:AT136)</f>
        <v>320800.375</v>
      </c>
      <c r="AU137" s="218">
        <f t="shared" ref="AU137" si="125">SUM(AU116:AU136)</f>
        <v>320800.375</v>
      </c>
      <c r="AV137" s="218">
        <f t="shared" ref="AV137" si="126">SUM(AV116:AV136)</f>
        <v>320800.375</v>
      </c>
      <c r="AW137" s="218">
        <f t="shared" ref="AW137" si="127">SUM(AW116:AW136)</f>
        <v>320800.375</v>
      </c>
      <c r="AX137" s="218">
        <f t="shared" ref="AX137" si="128">SUM(AX116:AX136)</f>
        <v>320800.375</v>
      </c>
      <c r="AY137" s="218">
        <f t="shared" ref="AY137" si="129">SUM(AY116:AY136)</f>
        <v>320800.375</v>
      </c>
      <c r="AZ137" s="218">
        <f t="shared" ref="AZ137" si="130">SUM(AZ116:AZ136)</f>
        <v>320800.375</v>
      </c>
      <c r="BA137" s="218">
        <f t="shared" ref="BA137" si="131">SUM(BA116:BA136)</f>
        <v>320800.375</v>
      </c>
      <c r="BB137" s="216">
        <f t="shared" si="96"/>
        <v>3849604.5</v>
      </c>
      <c r="BC137" s="218">
        <f>SUM(BC116:BC136)</f>
        <v>325990.39374999999</v>
      </c>
      <c r="BD137" s="218">
        <f t="shared" ref="BD137" si="132">SUM(BD116:BD136)</f>
        <v>325990.39374999999</v>
      </c>
      <c r="BE137" s="218">
        <f t="shared" ref="BE137" si="133">SUM(BE116:BE136)</f>
        <v>325990.39374999999</v>
      </c>
      <c r="BF137" s="218">
        <f t="shared" ref="BF137" si="134">SUM(BF116:BF136)</f>
        <v>325990.39374999999</v>
      </c>
      <c r="BG137" s="218">
        <f t="shared" ref="BG137" si="135">SUM(BG116:BG136)</f>
        <v>325990.39374999999</v>
      </c>
      <c r="BH137" s="218">
        <f t="shared" ref="BH137" si="136">SUM(BH116:BH136)</f>
        <v>325990.39374999999</v>
      </c>
      <c r="BI137" s="218">
        <f t="shared" ref="BI137" si="137">SUM(BI116:BI136)</f>
        <v>325990.39374999999</v>
      </c>
      <c r="BJ137" s="218">
        <f t="shared" ref="BJ137" si="138">SUM(BJ116:BJ136)</f>
        <v>325990.39374999999</v>
      </c>
      <c r="BK137" s="218">
        <f t="shared" ref="BK137" si="139">SUM(BK116:BK136)</f>
        <v>325990.39374999999</v>
      </c>
      <c r="BL137" s="218">
        <f t="shared" ref="BL137" si="140">SUM(BL116:BL136)</f>
        <v>325990.39374999999</v>
      </c>
      <c r="BM137" s="218">
        <f t="shared" ref="BM137" si="141">SUM(BM116:BM136)</f>
        <v>325990.39374999999</v>
      </c>
      <c r="BN137" s="218">
        <f t="shared" ref="BN137" si="142">SUM(BN116:BN136)</f>
        <v>325990.39374999999</v>
      </c>
      <c r="BO137" s="216">
        <f t="shared" si="97"/>
        <v>3911884.7249999992</v>
      </c>
    </row>
    <row r="138" spans="2:67" x14ac:dyDescent="0.25">
      <c r="B138" s="150"/>
    </row>
    <row r="139" spans="2:67" x14ac:dyDescent="0.25">
      <c r="B139" s="150" t="s">
        <v>325</v>
      </c>
    </row>
    <row r="140" spans="2:67" x14ac:dyDescent="0.25">
      <c r="B140" s="106" t="s">
        <v>326</v>
      </c>
      <c r="C140" s="63">
        <f>salaires!$G$19</f>
        <v>1000000</v>
      </c>
      <c r="D140" s="63">
        <f>salaires!$G$19</f>
        <v>1000000</v>
      </c>
      <c r="E140" s="63">
        <f>salaires!$G$19</f>
        <v>1000000</v>
      </c>
      <c r="F140" s="63">
        <f>salaires!$G$19</f>
        <v>1000000</v>
      </c>
      <c r="G140" s="63">
        <f>salaires!$G$19</f>
        <v>1000000</v>
      </c>
      <c r="H140" s="63">
        <f>salaires!$G$19</f>
        <v>1000000</v>
      </c>
      <c r="I140" s="63">
        <f>salaires!$G$19</f>
        <v>1000000</v>
      </c>
      <c r="J140" s="63">
        <f>salaires!$G$19</f>
        <v>1000000</v>
      </c>
      <c r="K140" s="63">
        <f>salaires!$G$19</f>
        <v>1000000</v>
      </c>
      <c r="L140" s="63">
        <f>salaires!$G$19</f>
        <v>1000000</v>
      </c>
      <c r="M140" s="63">
        <f>salaires!$G$19</f>
        <v>1000000</v>
      </c>
      <c r="N140" s="63">
        <f>salaires!$G$19</f>
        <v>1000000</v>
      </c>
      <c r="O140" s="104">
        <f>SUM(C140:N140)</f>
        <v>12000000</v>
      </c>
      <c r="P140" s="63">
        <f>$N$140+$N$140*augment_charges!$G$8</f>
        <v>1050000</v>
      </c>
      <c r="Q140" s="63">
        <f>$N$140+$N$140*augment_charges!$G$8</f>
        <v>1050000</v>
      </c>
      <c r="R140" s="63">
        <f>$N$140+$N$140*augment_charges!$G$8</f>
        <v>1050000</v>
      </c>
      <c r="S140" s="63">
        <f>$N$140+$N$140*augment_charges!$G$8</f>
        <v>1050000</v>
      </c>
      <c r="T140" s="63">
        <f>$N$140+$N$140*augment_charges!$G$8</f>
        <v>1050000</v>
      </c>
      <c r="U140" s="63">
        <f>$N$140+$N$140*augment_charges!$G$8</f>
        <v>1050000</v>
      </c>
      <c r="V140" s="63">
        <f>$N$140+$N$140*augment_charges!$G$8</f>
        <v>1050000</v>
      </c>
      <c r="W140" s="63">
        <f>$N$140+$N$140*augment_charges!$G$8</f>
        <v>1050000</v>
      </c>
      <c r="X140" s="63">
        <f>$N$140+$N$140*augment_charges!$G$8</f>
        <v>1050000</v>
      </c>
      <c r="Y140" s="63">
        <f>$N$140+$N$140*augment_charges!$G$8</f>
        <v>1050000</v>
      </c>
      <c r="Z140" s="63">
        <f>$N$140+$N$140*augment_charges!$G$8</f>
        <v>1050000</v>
      </c>
      <c r="AA140" s="63">
        <f>$N$140+$N$140*augment_charges!$G$8</f>
        <v>1050000</v>
      </c>
      <c r="AB140" s="104">
        <f>SUM(P140:AA140)</f>
        <v>12600000</v>
      </c>
      <c r="AC140" s="63">
        <f>$AA$140+$AA$140*augment_charges!$G$8</f>
        <v>1102500</v>
      </c>
      <c r="AD140" s="63">
        <f>$AA$140+$AA$140*augment_charges!$G$8</f>
        <v>1102500</v>
      </c>
      <c r="AE140" s="63">
        <f>$AA$140+$AA$140*augment_charges!$G$8</f>
        <v>1102500</v>
      </c>
      <c r="AF140" s="63">
        <f>$AA$140+$AA$140*augment_charges!$G$8</f>
        <v>1102500</v>
      </c>
      <c r="AG140" s="63">
        <f>$AA$140+$AA$140*augment_charges!$G$8</f>
        <v>1102500</v>
      </c>
      <c r="AH140" s="63">
        <f>$AA$140+$AA$140*augment_charges!$G$8</f>
        <v>1102500</v>
      </c>
      <c r="AI140" s="63">
        <f>$AA$140+$AA$140*augment_charges!$G$8</f>
        <v>1102500</v>
      </c>
      <c r="AJ140" s="63">
        <f>$AA$140+$AA$140*augment_charges!$G$8</f>
        <v>1102500</v>
      </c>
      <c r="AK140" s="63">
        <f>$AA$140+$AA$140*augment_charges!$G$8</f>
        <v>1102500</v>
      </c>
      <c r="AL140" s="63">
        <f>$AA$140+$AA$140*augment_charges!$G$8</f>
        <v>1102500</v>
      </c>
      <c r="AM140" s="63">
        <f>$AA$140+$AA$140*augment_charges!$G$8</f>
        <v>1102500</v>
      </c>
      <c r="AN140" s="63">
        <f>$AA$140+$AA$140*augment_charges!$G$8</f>
        <v>1102500</v>
      </c>
      <c r="AO140" s="104">
        <f>SUM(AC140:AN140)</f>
        <v>13230000</v>
      </c>
      <c r="AP140" s="63">
        <f>$AN$140+$AN$140*augment_charges!$G$8</f>
        <v>1157625</v>
      </c>
      <c r="AQ140" s="63">
        <f>$AN$140+$AN$140*augment_charges!$G$8</f>
        <v>1157625</v>
      </c>
      <c r="AR140" s="63">
        <f>$AN$140+$AN$140*augment_charges!$G$8</f>
        <v>1157625</v>
      </c>
      <c r="AS140" s="63">
        <f>$AN$140+$AN$140*augment_charges!$G$8</f>
        <v>1157625</v>
      </c>
      <c r="AT140" s="63">
        <f>$AN$140+$AN$140*augment_charges!$G$8</f>
        <v>1157625</v>
      </c>
      <c r="AU140" s="63">
        <f>$AN$140+$AN$140*augment_charges!$G$8</f>
        <v>1157625</v>
      </c>
      <c r="AV140" s="63">
        <f>$AN$140+$AN$140*augment_charges!$G$8</f>
        <v>1157625</v>
      </c>
      <c r="AW140" s="63">
        <f>$AN$140+$AN$140*augment_charges!$G$8</f>
        <v>1157625</v>
      </c>
      <c r="AX140" s="63">
        <f>$AN$140+$AN$140*augment_charges!$G$8</f>
        <v>1157625</v>
      </c>
      <c r="AY140" s="63">
        <f>$AN$140+$AN$140*augment_charges!$G$8</f>
        <v>1157625</v>
      </c>
      <c r="AZ140" s="63">
        <f>$AN$140+$AN$140*augment_charges!$G$8</f>
        <v>1157625</v>
      </c>
      <c r="BA140" s="63">
        <f>$AN$140+$AN$140*augment_charges!$G$8</f>
        <v>1157625</v>
      </c>
      <c r="BB140" s="104">
        <f>SUM(AP140:BA140)</f>
        <v>13891500</v>
      </c>
      <c r="BC140" s="63">
        <f>$BA$140+$BA$140*augment_charges!$G$8</f>
        <v>1215506.25</v>
      </c>
      <c r="BD140" s="63">
        <f>$BA$140+$BA$140*augment_charges!$G$8</f>
        <v>1215506.25</v>
      </c>
      <c r="BE140" s="63">
        <f>$BA$140+$BA$140*augment_charges!$G$8</f>
        <v>1215506.25</v>
      </c>
      <c r="BF140" s="63">
        <f>$BA$140+$BA$140*augment_charges!$G$8</f>
        <v>1215506.25</v>
      </c>
      <c r="BG140" s="63">
        <f>$BA$140+$BA$140*augment_charges!$G$8</f>
        <v>1215506.25</v>
      </c>
      <c r="BH140" s="63">
        <f>$BA$140+$BA$140*augment_charges!$G$8</f>
        <v>1215506.25</v>
      </c>
      <c r="BI140" s="63">
        <f>$BA$140+$BA$140*augment_charges!$G$8</f>
        <v>1215506.25</v>
      </c>
      <c r="BJ140" s="63">
        <f>$BA$140+$BA$140*augment_charges!$G$8</f>
        <v>1215506.25</v>
      </c>
      <c r="BK140" s="63">
        <f>$BA$140+$BA$140*augment_charges!$G$8</f>
        <v>1215506.25</v>
      </c>
      <c r="BL140" s="63">
        <f>$BA$140+$BA$140*augment_charges!$G$8</f>
        <v>1215506.25</v>
      </c>
      <c r="BM140" s="63">
        <f>$BA$140+$BA$140*augment_charges!$G$8</f>
        <v>1215506.25</v>
      </c>
      <c r="BN140" s="63">
        <f>$BA$140+$BA$140*augment_charges!$G$8</f>
        <v>1215506.25</v>
      </c>
      <c r="BO140" s="104">
        <f>SUM(BC140:BN140)</f>
        <v>14586075</v>
      </c>
    </row>
    <row r="141" spans="2:67" x14ac:dyDescent="0.25">
      <c r="B141" s="106" t="s">
        <v>329</v>
      </c>
      <c r="C141" s="63">
        <f>salaires!$G$38</f>
        <v>0</v>
      </c>
      <c r="D141" s="63">
        <f>salaires!$G$38</f>
        <v>0</v>
      </c>
      <c r="E141" s="63">
        <f>salaires!$G$38</f>
        <v>0</v>
      </c>
      <c r="F141" s="63">
        <f>salaires!$G$38</f>
        <v>0</v>
      </c>
      <c r="G141" s="63">
        <f>salaires!$G$38</f>
        <v>0</v>
      </c>
      <c r="H141" s="63">
        <f>salaires!$G$38</f>
        <v>0</v>
      </c>
      <c r="I141" s="63">
        <f>salaires!$G$38</f>
        <v>0</v>
      </c>
      <c r="J141" s="63">
        <f>salaires!$G$38</f>
        <v>0</v>
      </c>
      <c r="K141" s="63">
        <f>salaires!$G$38</f>
        <v>0</v>
      </c>
      <c r="L141" s="63">
        <f>salaires!$G$38</f>
        <v>0</v>
      </c>
      <c r="M141" s="63">
        <f>salaires!$G$38</f>
        <v>0</v>
      </c>
      <c r="N141" s="63">
        <f>salaires!$G$38</f>
        <v>0</v>
      </c>
      <c r="O141" s="104">
        <f t="shared" ref="O141:O144" si="143">SUM(C141:N141)</f>
        <v>0</v>
      </c>
      <c r="P141" s="63">
        <f>salaires!$G$38</f>
        <v>0</v>
      </c>
      <c r="Q141" s="63">
        <f>salaires!$G$38</f>
        <v>0</v>
      </c>
      <c r="R141" s="63">
        <f>salaires!$G$38</f>
        <v>0</v>
      </c>
      <c r="S141" s="63">
        <f>salaires!$G$38</f>
        <v>0</v>
      </c>
      <c r="T141" s="63">
        <f>salaires!$G$38</f>
        <v>0</v>
      </c>
      <c r="U141" s="63">
        <f>salaires!$G$38</f>
        <v>0</v>
      </c>
      <c r="V141" s="63">
        <f>salaires!$G$38</f>
        <v>0</v>
      </c>
      <c r="W141" s="63">
        <f>salaires!$G$38</f>
        <v>0</v>
      </c>
      <c r="X141" s="63">
        <f>salaires!$G$38</f>
        <v>0</v>
      </c>
      <c r="Y141" s="63">
        <f>salaires!$G$38</f>
        <v>0</v>
      </c>
      <c r="Z141" s="63">
        <f>salaires!$G$38</f>
        <v>0</v>
      </c>
      <c r="AA141" s="63">
        <f>salaires!$G$38</f>
        <v>0</v>
      </c>
      <c r="AB141" s="104">
        <f t="shared" ref="AB141:AB144" si="144">SUM(P141:AA141)</f>
        <v>0</v>
      </c>
      <c r="AC141" s="63">
        <f>salaires!$G$38</f>
        <v>0</v>
      </c>
      <c r="AD141" s="63">
        <f>salaires!$G$38</f>
        <v>0</v>
      </c>
      <c r="AE141" s="63">
        <f>salaires!$G$38</f>
        <v>0</v>
      </c>
      <c r="AF141" s="63">
        <f>salaires!$G$38</f>
        <v>0</v>
      </c>
      <c r="AG141" s="63">
        <f>salaires!$G$38</f>
        <v>0</v>
      </c>
      <c r="AH141" s="63">
        <f>salaires!$G$38</f>
        <v>0</v>
      </c>
      <c r="AI141" s="63">
        <f>salaires!$G$38</f>
        <v>0</v>
      </c>
      <c r="AJ141" s="63">
        <f>salaires!$G$38</f>
        <v>0</v>
      </c>
      <c r="AK141" s="63">
        <f>salaires!$G$38</f>
        <v>0</v>
      </c>
      <c r="AL141" s="63">
        <f>salaires!$G$38</f>
        <v>0</v>
      </c>
      <c r="AM141" s="63">
        <f>salaires!$G$38</f>
        <v>0</v>
      </c>
      <c r="AN141" s="63">
        <f>salaires!$G$38</f>
        <v>0</v>
      </c>
      <c r="AO141" s="104">
        <f t="shared" ref="AO141:AO144" si="145">SUM(AC141:AN141)</f>
        <v>0</v>
      </c>
      <c r="AP141" s="63">
        <f>salaires!$G$38</f>
        <v>0</v>
      </c>
      <c r="AQ141" s="63">
        <f>salaires!$G$38</f>
        <v>0</v>
      </c>
      <c r="AR141" s="63">
        <f>salaires!$G$38</f>
        <v>0</v>
      </c>
      <c r="AS141" s="63">
        <f>salaires!$G$38</f>
        <v>0</v>
      </c>
      <c r="AT141" s="63">
        <f>salaires!$G$38</f>
        <v>0</v>
      </c>
      <c r="AU141" s="63">
        <f>salaires!$G$38</f>
        <v>0</v>
      </c>
      <c r="AV141" s="63">
        <f>salaires!$G$38</f>
        <v>0</v>
      </c>
      <c r="AW141" s="63">
        <f>salaires!$G$38</f>
        <v>0</v>
      </c>
      <c r="AX141" s="63">
        <f>salaires!$G$38</f>
        <v>0</v>
      </c>
      <c r="AY141" s="63">
        <f>salaires!$G$38</f>
        <v>0</v>
      </c>
      <c r="AZ141" s="63">
        <f>salaires!$G$38</f>
        <v>0</v>
      </c>
      <c r="BA141" s="63">
        <f>salaires!$G$38</f>
        <v>0</v>
      </c>
      <c r="BB141" s="104">
        <f t="shared" ref="BB141:BB144" si="146">SUM(AP141:BA141)</f>
        <v>0</v>
      </c>
      <c r="BC141" s="63">
        <f>salaires!$G$38</f>
        <v>0</v>
      </c>
      <c r="BD141" s="63">
        <f>salaires!$G$38</f>
        <v>0</v>
      </c>
      <c r="BE141" s="63">
        <f>salaires!$G$38</f>
        <v>0</v>
      </c>
      <c r="BF141" s="63">
        <f>salaires!$G$38</f>
        <v>0</v>
      </c>
      <c r="BG141" s="63">
        <f>salaires!$G$38</f>
        <v>0</v>
      </c>
      <c r="BH141" s="63">
        <f>salaires!$G$38</f>
        <v>0</v>
      </c>
      <c r="BI141" s="63">
        <f>salaires!$G$38</f>
        <v>0</v>
      </c>
      <c r="BJ141" s="63">
        <f>salaires!$G$38</f>
        <v>0</v>
      </c>
      <c r="BK141" s="63">
        <f>salaires!$G$38</f>
        <v>0</v>
      </c>
      <c r="BL141" s="63">
        <f>salaires!$G$38</f>
        <v>0</v>
      </c>
      <c r="BM141" s="63">
        <f>salaires!$G$38</f>
        <v>0</v>
      </c>
      <c r="BN141" s="63">
        <f>salaires!$G$38</f>
        <v>0</v>
      </c>
      <c r="BO141" s="104">
        <f t="shared" ref="BO141:BO144" si="147">SUM(BC141:BN141)</f>
        <v>0</v>
      </c>
    </row>
    <row r="142" spans="2:67" x14ac:dyDescent="0.25">
      <c r="B142" s="106" t="s">
        <v>306</v>
      </c>
      <c r="C142" s="63">
        <f>C140*salaires!$D$40</f>
        <v>130000</v>
      </c>
      <c r="D142" s="63">
        <f>D140*salaires!$D$40</f>
        <v>130000</v>
      </c>
      <c r="E142" s="63">
        <f>E140*salaires!$D$40</f>
        <v>130000</v>
      </c>
      <c r="F142" s="63">
        <f>F140*salaires!$D$40</f>
        <v>130000</v>
      </c>
      <c r="G142" s="63">
        <f>G140*salaires!$D$40</f>
        <v>130000</v>
      </c>
      <c r="H142" s="63">
        <f>H140*salaires!$D$40</f>
        <v>130000</v>
      </c>
      <c r="I142" s="63">
        <f>I140*salaires!$D$40</f>
        <v>130000</v>
      </c>
      <c r="J142" s="63">
        <f>J140*salaires!$D$40</f>
        <v>130000</v>
      </c>
      <c r="K142" s="63">
        <f>K140*salaires!$D$40</f>
        <v>130000</v>
      </c>
      <c r="L142" s="63">
        <f>L140*salaires!$D$40</f>
        <v>130000</v>
      </c>
      <c r="M142" s="63">
        <f>M140*salaires!$D$40</f>
        <v>130000</v>
      </c>
      <c r="N142" s="63">
        <f>N140*salaires!$D$40</f>
        <v>130000</v>
      </c>
      <c r="O142" s="104">
        <f t="shared" si="143"/>
        <v>1560000</v>
      </c>
      <c r="P142" s="63">
        <f>P140*salaires!$D$40</f>
        <v>136500</v>
      </c>
      <c r="Q142" s="63">
        <f>Q140*salaires!$D$40</f>
        <v>136500</v>
      </c>
      <c r="R142" s="63">
        <f>R140*salaires!$D$40</f>
        <v>136500</v>
      </c>
      <c r="S142" s="63">
        <f>S140*salaires!$D$40</f>
        <v>136500</v>
      </c>
      <c r="T142" s="63">
        <f>T140*salaires!$D$40</f>
        <v>136500</v>
      </c>
      <c r="U142" s="63">
        <f>U140*salaires!$D$40</f>
        <v>136500</v>
      </c>
      <c r="V142" s="63">
        <f>V140*salaires!$D$40</f>
        <v>136500</v>
      </c>
      <c r="W142" s="63">
        <f>W140*salaires!$D$40</f>
        <v>136500</v>
      </c>
      <c r="X142" s="63">
        <f>X140*salaires!$D$40</f>
        <v>136500</v>
      </c>
      <c r="Y142" s="63">
        <f>Y140*salaires!$D$40</f>
        <v>136500</v>
      </c>
      <c r="Z142" s="63">
        <f>Z140*salaires!$D$40</f>
        <v>136500</v>
      </c>
      <c r="AA142" s="63">
        <f>AA140*salaires!$D$40</f>
        <v>136500</v>
      </c>
      <c r="AB142" s="104">
        <f t="shared" si="144"/>
        <v>1638000</v>
      </c>
      <c r="AC142" s="63">
        <f>AC140*salaires!$D$40</f>
        <v>143325</v>
      </c>
      <c r="AD142" s="63">
        <f>AD140*salaires!$D$40</f>
        <v>143325</v>
      </c>
      <c r="AE142" s="63">
        <f>AE140*salaires!$D$40</f>
        <v>143325</v>
      </c>
      <c r="AF142" s="63">
        <f>AF140*salaires!$D$40</f>
        <v>143325</v>
      </c>
      <c r="AG142" s="63">
        <f>AG140*salaires!$D$40</f>
        <v>143325</v>
      </c>
      <c r="AH142" s="63">
        <f>AH140*salaires!$D$40</f>
        <v>143325</v>
      </c>
      <c r="AI142" s="63">
        <f>AI140*salaires!$D$40</f>
        <v>143325</v>
      </c>
      <c r="AJ142" s="63">
        <f>AJ140*salaires!$D$40</f>
        <v>143325</v>
      </c>
      <c r="AK142" s="63">
        <f>AK140*salaires!$D$40</f>
        <v>143325</v>
      </c>
      <c r="AL142" s="63">
        <f>AL140*salaires!$D$40</f>
        <v>143325</v>
      </c>
      <c r="AM142" s="63">
        <f>AM140*salaires!$D$40</f>
        <v>143325</v>
      </c>
      <c r="AN142" s="63">
        <f>AN140*salaires!$D$40</f>
        <v>143325</v>
      </c>
      <c r="AO142" s="104">
        <f t="shared" si="145"/>
        <v>1719900</v>
      </c>
      <c r="AP142" s="63">
        <f>AP140*salaires!$D$40</f>
        <v>150491.25</v>
      </c>
      <c r="AQ142" s="63">
        <f>AQ140*salaires!$D$40</f>
        <v>150491.25</v>
      </c>
      <c r="AR142" s="63">
        <f>AR140*salaires!$D$40</f>
        <v>150491.25</v>
      </c>
      <c r="AS142" s="63">
        <f>AS140*salaires!$D$40</f>
        <v>150491.25</v>
      </c>
      <c r="AT142" s="63">
        <f>AT140*salaires!$D$40</f>
        <v>150491.25</v>
      </c>
      <c r="AU142" s="63">
        <f>AU140*salaires!$D$40</f>
        <v>150491.25</v>
      </c>
      <c r="AV142" s="63">
        <f>AV140*salaires!$D$40</f>
        <v>150491.25</v>
      </c>
      <c r="AW142" s="63">
        <f>AW140*salaires!$D$40</f>
        <v>150491.25</v>
      </c>
      <c r="AX142" s="63">
        <f>AX140*salaires!$D$40</f>
        <v>150491.25</v>
      </c>
      <c r="AY142" s="63">
        <f>AY140*salaires!$D$40</f>
        <v>150491.25</v>
      </c>
      <c r="AZ142" s="63">
        <f>AZ140*salaires!$D$40</f>
        <v>150491.25</v>
      </c>
      <c r="BA142" s="63">
        <f>BA140*salaires!$D$40</f>
        <v>150491.25</v>
      </c>
      <c r="BB142" s="104">
        <f t="shared" si="146"/>
        <v>1805895</v>
      </c>
      <c r="BC142" s="63">
        <f>BC140*salaires!$D$40</f>
        <v>158015.8125</v>
      </c>
      <c r="BD142" s="63">
        <f>BD140*salaires!$D$40</f>
        <v>158015.8125</v>
      </c>
      <c r="BE142" s="63">
        <f>BE140*salaires!$D$40</f>
        <v>158015.8125</v>
      </c>
      <c r="BF142" s="63">
        <f>BF140*salaires!$D$40</f>
        <v>158015.8125</v>
      </c>
      <c r="BG142" s="63">
        <f>BG140*salaires!$D$40</f>
        <v>158015.8125</v>
      </c>
      <c r="BH142" s="63">
        <f>BH140*salaires!$D$40</f>
        <v>158015.8125</v>
      </c>
      <c r="BI142" s="63">
        <f>BI140*salaires!$D$40</f>
        <v>158015.8125</v>
      </c>
      <c r="BJ142" s="63">
        <f>BJ140*salaires!$D$40</f>
        <v>158015.8125</v>
      </c>
      <c r="BK142" s="63">
        <f>BK140*salaires!$D$40</f>
        <v>158015.8125</v>
      </c>
      <c r="BL142" s="63">
        <f>BL140*salaires!$D$40</f>
        <v>158015.8125</v>
      </c>
      <c r="BM142" s="63">
        <f>BM140*salaires!$D$40</f>
        <v>158015.8125</v>
      </c>
      <c r="BN142" s="63">
        <f>BN140*salaires!$D$40</f>
        <v>158015.8125</v>
      </c>
      <c r="BO142" s="104">
        <f t="shared" si="147"/>
        <v>1896189.75</v>
      </c>
    </row>
    <row r="143" spans="2:67" x14ac:dyDescent="0.25">
      <c r="B143" s="106" t="s">
        <v>327</v>
      </c>
      <c r="C143" s="63">
        <f>C140*salaires!$D$41</f>
        <v>50000</v>
      </c>
      <c r="D143" s="63">
        <f>D140*salaires!$D$41</f>
        <v>50000</v>
      </c>
      <c r="E143" s="63">
        <f>E140*salaires!$D$41</f>
        <v>50000</v>
      </c>
      <c r="F143" s="63">
        <f>F140*salaires!$D$41</f>
        <v>50000</v>
      </c>
      <c r="G143" s="63">
        <f>G140*salaires!$D$41</f>
        <v>50000</v>
      </c>
      <c r="H143" s="63">
        <f>H140*salaires!$D$41</f>
        <v>50000</v>
      </c>
      <c r="I143" s="63">
        <f>I140*salaires!$D$41</f>
        <v>50000</v>
      </c>
      <c r="J143" s="63">
        <f>J140*salaires!$D$41</f>
        <v>50000</v>
      </c>
      <c r="K143" s="63">
        <f>K140*salaires!$D$41</f>
        <v>50000</v>
      </c>
      <c r="L143" s="63">
        <f>L140*salaires!$D$41</f>
        <v>50000</v>
      </c>
      <c r="M143" s="63">
        <f>M140*salaires!$D$41</f>
        <v>50000</v>
      </c>
      <c r="N143" s="63">
        <f>N140*salaires!$D$41</f>
        <v>50000</v>
      </c>
      <c r="O143" s="104">
        <f t="shared" si="143"/>
        <v>600000</v>
      </c>
      <c r="P143" s="63">
        <f>P140*salaires!$D$41</f>
        <v>52500</v>
      </c>
      <c r="Q143" s="63">
        <f>Q140*salaires!$D$41</f>
        <v>52500</v>
      </c>
      <c r="R143" s="63">
        <f>R140*salaires!$D$41</f>
        <v>52500</v>
      </c>
      <c r="S143" s="63">
        <f>S140*salaires!$D$41</f>
        <v>52500</v>
      </c>
      <c r="T143" s="63">
        <f>T140*salaires!$D$41</f>
        <v>52500</v>
      </c>
      <c r="U143" s="63">
        <f>U140*salaires!$D$41</f>
        <v>52500</v>
      </c>
      <c r="V143" s="63">
        <f>V140*salaires!$D$41</f>
        <v>52500</v>
      </c>
      <c r="W143" s="63">
        <f>W140*salaires!$D$41</f>
        <v>52500</v>
      </c>
      <c r="X143" s="63">
        <f>X140*salaires!$D$41</f>
        <v>52500</v>
      </c>
      <c r="Y143" s="63">
        <f>Y140*salaires!$D$41</f>
        <v>52500</v>
      </c>
      <c r="Z143" s="63">
        <f>Z140*salaires!$D$41</f>
        <v>52500</v>
      </c>
      <c r="AA143" s="63">
        <f>AA140*salaires!$D$41</f>
        <v>52500</v>
      </c>
      <c r="AB143" s="104">
        <f t="shared" si="144"/>
        <v>630000</v>
      </c>
      <c r="AC143" s="63">
        <f>AC140*salaires!$D$41</f>
        <v>55125</v>
      </c>
      <c r="AD143" s="63">
        <f>AD140*salaires!$D$41</f>
        <v>55125</v>
      </c>
      <c r="AE143" s="63">
        <f>AE140*salaires!$D$41</f>
        <v>55125</v>
      </c>
      <c r="AF143" s="63">
        <f>AF140*salaires!$D$41</f>
        <v>55125</v>
      </c>
      <c r="AG143" s="63">
        <f>AG140*salaires!$D$41</f>
        <v>55125</v>
      </c>
      <c r="AH143" s="63">
        <f>AH140*salaires!$D$41</f>
        <v>55125</v>
      </c>
      <c r="AI143" s="63">
        <f>AI140*salaires!$D$41</f>
        <v>55125</v>
      </c>
      <c r="AJ143" s="63">
        <f>AJ140*salaires!$D$41</f>
        <v>55125</v>
      </c>
      <c r="AK143" s="63">
        <f>AK140*salaires!$D$41</f>
        <v>55125</v>
      </c>
      <c r="AL143" s="63">
        <f>AL140*salaires!$D$41</f>
        <v>55125</v>
      </c>
      <c r="AM143" s="63">
        <f>AM140*salaires!$D$41</f>
        <v>55125</v>
      </c>
      <c r="AN143" s="63">
        <f>AN140*salaires!$D$41</f>
        <v>55125</v>
      </c>
      <c r="AO143" s="104">
        <f t="shared" si="145"/>
        <v>661500</v>
      </c>
      <c r="AP143" s="63">
        <f>AP140*salaires!$D$41</f>
        <v>57881.25</v>
      </c>
      <c r="AQ143" s="63">
        <f>AQ140*salaires!$D$41</f>
        <v>57881.25</v>
      </c>
      <c r="AR143" s="63">
        <f>AR140*salaires!$D$41</f>
        <v>57881.25</v>
      </c>
      <c r="AS143" s="63">
        <f>AS140*salaires!$D$41</f>
        <v>57881.25</v>
      </c>
      <c r="AT143" s="63">
        <f>AT140*salaires!$D$41</f>
        <v>57881.25</v>
      </c>
      <c r="AU143" s="63">
        <f>AU140*salaires!$D$41</f>
        <v>57881.25</v>
      </c>
      <c r="AV143" s="63">
        <f>AV140*salaires!$D$41</f>
        <v>57881.25</v>
      </c>
      <c r="AW143" s="63">
        <f>AW140*salaires!$D$41</f>
        <v>57881.25</v>
      </c>
      <c r="AX143" s="63">
        <f>AX140*salaires!$D$41</f>
        <v>57881.25</v>
      </c>
      <c r="AY143" s="63">
        <f>AY140*salaires!$D$41</f>
        <v>57881.25</v>
      </c>
      <c r="AZ143" s="63">
        <f>AZ140*salaires!$D$41</f>
        <v>57881.25</v>
      </c>
      <c r="BA143" s="63">
        <f>BA140*salaires!$D$41</f>
        <v>57881.25</v>
      </c>
      <c r="BB143" s="104">
        <f t="shared" si="146"/>
        <v>694575</v>
      </c>
      <c r="BC143" s="63">
        <f>BC140*salaires!$D$41</f>
        <v>60775.3125</v>
      </c>
      <c r="BD143" s="63">
        <f>BD140*salaires!$D$41</f>
        <v>60775.3125</v>
      </c>
      <c r="BE143" s="63">
        <f>BE140*salaires!$D$41</f>
        <v>60775.3125</v>
      </c>
      <c r="BF143" s="63">
        <f>BF140*salaires!$D$41</f>
        <v>60775.3125</v>
      </c>
      <c r="BG143" s="63">
        <f>BG140*salaires!$D$41</f>
        <v>60775.3125</v>
      </c>
      <c r="BH143" s="63">
        <f>BH140*salaires!$D$41</f>
        <v>60775.3125</v>
      </c>
      <c r="BI143" s="63">
        <f>BI140*salaires!$D$41</f>
        <v>60775.3125</v>
      </c>
      <c r="BJ143" s="63">
        <f>BJ140*salaires!$D$41</f>
        <v>60775.3125</v>
      </c>
      <c r="BK143" s="63">
        <f>BK140*salaires!$D$41</f>
        <v>60775.3125</v>
      </c>
      <c r="BL143" s="63">
        <f>BL140*salaires!$D$41</f>
        <v>60775.3125</v>
      </c>
      <c r="BM143" s="63">
        <f>BM140*salaires!$D$41</f>
        <v>60775.3125</v>
      </c>
      <c r="BN143" s="63">
        <f>BN140*salaires!$D$41</f>
        <v>60775.3125</v>
      </c>
      <c r="BO143" s="104">
        <f t="shared" si="147"/>
        <v>729303.75</v>
      </c>
    </row>
    <row r="144" spans="2:67" x14ac:dyDescent="0.25">
      <c r="B144" s="151" t="s">
        <v>330</v>
      </c>
      <c r="C144" s="157">
        <f>SUM(C140:C143)</f>
        <v>1180000</v>
      </c>
      <c r="D144" s="157">
        <f t="shared" ref="D144:N144" si="148">SUM(D140:D143)</f>
        <v>1180000</v>
      </c>
      <c r="E144" s="157">
        <f t="shared" si="148"/>
        <v>1180000</v>
      </c>
      <c r="F144" s="157">
        <f t="shared" si="148"/>
        <v>1180000</v>
      </c>
      <c r="G144" s="157">
        <f t="shared" si="148"/>
        <v>1180000</v>
      </c>
      <c r="H144" s="157">
        <f t="shared" si="148"/>
        <v>1180000</v>
      </c>
      <c r="I144" s="157">
        <f t="shared" si="148"/>
        <v>1180000</v>
      </c>
      <c r="J144" s="157">
        <f t="shared" si="148"/>
        <v>1180000</v>
      </c>
      <c r="K144" s="157">
        <f t="shared" si="148"/>
        <v>1180000</v>
      </c>
      <c r="L144" s="157">
        <f t="shared" si="148"/>
        <v>1180000</v>
      </c>
      <c r="M144" s="157">
        <f t="shared" si="148"/>
        <v>1180000</v>
      </c>
      <c r="N144" s="157">
        <f t="shared" si="148"/>
        <v>1180000</v>
      </c>
      <c r="O144" s="216">
        <f t="shared" si="143"/>
        <v>14160000</v>
      </c>
      <c r="P144" s="217">
        <f>SUM(P140:P143)</f>
        <v>1239000</v>
      </c>
      <c r="Q144" s="217">
        <f t="shared" ref="Q144" si="149">SUM(Q140:Q143)</f>
        <v>1239000</v>
      </c>
      <c r="R144" s="217">
        <f t="shared" ref="R144" si="150">SUM(R140:R143)</f>
        <v>1239000</v>
      </c>
      <c r="S144" s="217">
        <f t="shared" ref="S144" si="151">SUM(S140:S143)</f>
        <v>1239000</v>
      </c>
      <c r="T144" s="217">
        <f t="shared" ref="T144" si="152">SUM(T140:T143)</f>
        <v>1239000</v>
      </c>
      <c r="U144" s="217">
        <f t="shared" ref="U144" si="153">SUM(U140:U143)</f>
        <v>1239000</v>
      </c>
      <c r="V144" s="217">
        <f t="shared" ref="V144" si="154">SUM(V140:V143)</f>
        <v>1239000</v>
      </c>
      <c r="W144" s="217">
        <f t="shared" ref="W144" si="155">SUM(W140:W143)</f>
        <v>1239000</v>
      </c>
      <c r="X144" s="217">
        <f t="shared" ref="X144" si="156">SUM(X140:X143)</f>
        <v>1239000</v>
      </c>
      <c r="Y144" s="217">
        <f t="shared" ref="Y144" si="157">SUM(Y140:Y143)</f>
        <v>1239000</v>
      </c>
      <c r="Z144" s="217">
        <f t="shared" ref="Z144" si="158">SUM(Z140:Z143)</f>
        <v>1239000</v>
      </c>
      <c r="AA144" s="217">
        <f t="shared" ref="AA144" si="159">SUM(AA140:AA143)</f>
        <v>1239000</v>
      </c>
      <c r="AB144" s="216">
        <f t="shared" si="144"/>
        <v>14868000</v>
      </c>
      <c r="AC144" s="217">
        <f>SUM(AC140:AC143)</f>
        <v>1300950</v>
      </c>
      <c r="AD144" s="217">
        <f t="shared" ref="AD144" si="160">SUM(AD140:AD143)</f>
        <v>1300950</v>
      </c>
      <c r="AE144" s="217">
        <f t="shared" ref="AE144" si="161">SUM(AE140:AE143)</f>
        <v>1300950</v>
      </c>
      <c r="AF144" s="217">
        <f t="shared" ref="AF144" si="162">SUM(AF140:AF143)</f>
        <v>1300950</v>
      </c>
      <c r="AG144" s="217">
        <f t="shared" ref="AG144" si="163">SUM(AG140:AG143)</f>
        <v>1300950</v>
      </c>
      <c r="AH144" s="217">
        <f t="shared" ref="AH144" si="164">SUM(AH140:AH143)</f>
        <v>1300950</v>
      </c>
      <c r="AI144" s="217">
        <f t="shared" ref="AI144" si="165">SUM(AI140:AI143)</f>
        <v>1300950</v>
      </c>
      <c r="AJ144" s="217">
        <f t="shared" ref="AJ144" si="166">SUM(AJ140:AJ143)</f>
        <v>1300950</v>
      </c>
      <c r="AK144" s="217">
        <f t="shared" ref="AK144" si="167">SUM(AK140:AK143)</f>
        <v>1300950</v>
      </c>
      <c r="AL144" s="217">
        <f t="shared" ref="AL144" si="168">SUM(AL140:AL143)</f>
        <v>1300950</v>
      </c>
      <c r="AM144" s="217">
        <f t="shared" ref="AM144" si="169">SUM(AM140:AM143)</f>
        <v>1300950</v>
      </c>
      <c r="AN144" s="217">
        <f t="shared" ref="AN144" si="170">SUM(AN140:AN143)</f>
        <v>1300950</v>
      </c>
      <c r="AO144" s="216">
        <f t="shared" si="145"/>
        <v>15611400</v>
      </c>
      <c r="AP144" s="217">
        <f>SUM(AP140:AP143)</f>
        <v>1365997.5</v>
      </c>
      <c r="AQ144" s="217">
        <f t="shared" ref="AQ144" si="171">SUM(AQ140:AQ143)</f>
        <v>1365997.5</v>
      </c>
      <c r="AR144" s="217">
        <f t="shared" ref="AR144" si="172">SUM(AR140:AR143)</f>
        <v>1365997.5</v>
      </c>
      <c r="AS144" s="217">
        <f t="shared" ref="AS144" si="173">SUM(AS140:AS143)</f>
        <v>1365997.5</v>
      </c>
      <c r="AT144" s="217">
        <f t="shared" ref="AT144" si="174">SUM(AT140:AT143)</f>
        <v>1365997.5</v>
      </c>
      <c r="AU144" s="217">
        <f t="shared" ref="AU144" si="175">SUM(AU140:AU143)</f>
        <v>1365997.5</v>
      </c>
      <c r="AV144" s="217">
        <f t="shared" ref="AV144" si="176">SUM(AV140:AV143)</f>
        <v>1365997.5</v>
      </c>
      <c r="AW144" s="217">
        <f t="shared" ref="AW144" si="177">SUM(AW140:AW143)</f>
        <v>1365997.5</v>
      </c>
      <c r="AX144" s="217">
        <f t="shared" ref="AX144" si="178">SUM(AX140:AX143)</f>
        <v>1365997.5</v>
      </c>
      <c r="AY144" s="217">
        <f t="shared" ref="AY144" si="179">SUM(AY140:AY143)</f>
        <v>1365997.5</v>
      </c>
      <c r="AZ144" s="217">
        <f t="shared" ref="AZ144" si="180">SUM(AZ140:AZ143)</f>
        <v>1365997.5</v>
      </c>
      <c r="BA144" s="217">
        <f t="shared" ref="BA144" si="181">SUM(BA140:BA143)</f>
        <v>1365997.5</v>
      </c>
      <c r="BB144" s="216">
        <f t="shared" si="146"/>
        <v>16391970</v>
      </c>
      <c r="BC144" s="217">
        <f>SUM(BC140:BC143)</f>
        <v>1434297.375</v>
      </c>
      <c r="BD144" s="217">
        <f t="shared" ref="BD144" si="182">SUM(BD140:BD143)</f>
        <v>1434297.375</v>
      </c>
      <c r="BE144" s="217">
        <f t="shared" ref="BE144" si="183">SUM(BE140:BE143)</f>
        <v>1434297.375</v>
      </c>
      <c r="BF144" s="217">
        <f t="shared" ref="BF144" si="184">SUM(BF140:BF143)</f>
        <v>1434297.375</v>
      </c>
      <c r="BG144" s="217">
        <f t="shared" ref="BG144" si="185">SUM(BG140:BG143)</f>
        <v>1434297.375</v>
      </c>
      <c r="BH144" s="217">
        <f t="shared" ref="BH144" si="186">SUM(BH140:BH143)</f>
        <v>1434297.375</v>
      </c>
      <c r="BI144" s="217">
        <f t="shared" ref="BI144" si="187">SUM(BI140:BI143)</f>
        <v>1434297.375</v>
      </c>
      <c r="BJ144" s="217">
        <f t="shared" ref="BJ144" si="188">SUM(BJ140:BJ143)</f>
        <v>1434297.375</v>
      </c>
      <c r="BK144" s="217">
        <f t="shared" ref="BK144" si="189">SUM(BK140:BK143)</f>
        <v>1434297.375</v>
      </c>
      <c r="BL144" s="217">
        <f t="shared" ref="BL144" si="190">SUM(BL140:BL143)</f>
        <v>1434297.375</v>
      </c>
      <c r="BM144" s="217">
        <f t="shared" ref="BM144" si="191">SUM(BM140:BM143)</f>
        <v>1434297.375</v>
      </c>
      <c r="BN144" s="217">
        <f t="shared" ref="BN144" si="192">SUM(BN140:BN143)</f>
        <v>1434297.375</v>
      </c>
      <c r="BO144" s="216">
        <f t="shared" si="147"/>
        <v>17211568.5</v>
      </c>
    </row>
    <row r="146" spans="2:67" x14ac:dyDescent="0.25">
      <c r="B146" s="150" t="s">
        <v>333</v>
      </c>
    </row>
    <row r="147" spans="2:67" ht="45" x14ac:dyDescent="0.25">
      <c r="B147" s="156" t="s">
        <v>332</v>
      </c>
    </row>
    <row r="148" spans="2:67" x14ac:dyDescent="0.25">
      <c r="B148" s="106" t="str">
        <f>charges_exploit!B27</f>
        <v>Chlore</v>
      </c>
      <c r="C148" s="63">
        <f>charges_exploit!$D$27*charges_exploit!$H$27/1000*1000*tableau_recap!C27</f>
        <v>420</v>
      </c>
      <c r="D148" s="63">
        <f>charges_exploit!$D$27*charges_exploit!$H$27/1000*1000*tableau_recap!D27</f>
        <v>630</v>
      </c>
      <c r="E148" s="63">
        <f>charges_exploit!$D$27*charges_exploit!$H$27/1000*1000*tableau_recap!E27</f>
        <v>840</v>
      </c>
      <c r="F148" s="63">
        <f>charges_exploit!$D$27*charges_exploit!$H$27/1000*1000*tableau_recap!F27</f>
        <v>9240</v>
      </c>
      <c r="G148" s="63">
        <f>charges_exploit!$D$27*charges_exploit!$H$27/1000*1000*tableau_recap!G27</f>
        <v>15540</v>
      </c>
      <c r="H148" s="63">
        <f>charges_exploit!$D$27*charges_exploit!$H$27/1000*1000*tableau_recap!H27</f>
        <v>19740</v>
      </c>
      <c r="I148" s="63">
        <f>charges_exploit!$D$27*charges_exploit!$H$27/1000*1000*tableau_recap!I27</f>
        <v>20160</v>
      </c>
      <c r="J148" s="63">
        <f>charges_exploit!$D$27*charges_exploit!$H$27/1000*1000*tableau_recap!J27</f>
        <v>20580</v>
      </c>
      <c r="K148" s="63">
        <f>charges_exploit!$D$27*charges_exploit!$H$27/1000*1000*tableau_recap!K27</f>
        <v>20790</v>
      </c>
      <c r="L148" s="63">
        <f>charges_exploit!$D$27*charges_exploit!$H$27/1000*1000*tableau_recap!L27</f>
        <v>21000</v>
      </c>
      <c r="M148" s="63">
        <f>charges_exploit!$D$27*charges_exploit!$H$27/1000*1000*tableau_recap!M27</f>
        <v>21000</v>
      </c>
      <c r="N148" s="63">
        <f>charges_exploit!$D$27*charges_exploit!$H$27/1000*1000*tableau_recap!N27</f>
        <v>21000</v>
      </c>
      <c r="O148" s="104">
        <f>SUM(C148:N148)</f>
        <v>170940</v>
      </c>
      <c r="P148" s="63">
        <f>charges_exploit!$D$27*charges_exploit!$H$27/1000*1000*tableau_recap!P27</f>
        <v>21200</v>
      </c>
      <c r="Q148" s="63">
        <f>charges_exploit!$D$27*charges_exploit!$H$27/1000*1000*tableau_recap!Q27</f>
        <v>21200</v>
      </c>
      <c r="R148" s="63">
        <f>charges_exploit!$D$27*charges_exploit!$H$27/1000*1000*tableau_recap!R27</f>
        <v>21200</v>
      </c>
      <c r="S148" s="63">
        <f>charges_exploit!$D$27*charges_exploit!$H$27/1000*1000*tableau_recap!S27</f>
        <v>21200</v>
      </c>
      <c r="T148" s="63">
        <f>charges_exploit!$D$27*charges_exploit!$H$27/1000*1000*tableau_recap!T27</f>
        <v>21200</v>
      </c>
      <c r="U148" s="63">
        <f>charges_exploit!$D$27*charges_exploit!$H$27/1000*1000*tableau_recap!U27</f>
        <v>21200</v>
      </c>
      <c r="V148" s="63">
        <f>charges_exploit!$D$27*charges_exploit!$H$27/1000*1000*tableau_recap!V27</f>
        <v>21200</v>
      </c>
      <c r="W148" s="63">
        <f>charges_exploit!$D$27*charges_exploit!$H$27/1000*1000*tableau_recap!W27</f>
        <v>21200</v>
      </c>
      <c r="X148" s="63">
        <f>charges_exploit!$D$27*charges_exploit!$H$27/1000*1000*tableau_recap!X27</f>
        <v>21200</v>
      </c>
      <c r="Y148" s="63">
        <f>charges_exploit!$D$27*charges_exploit!$H$27/1000*1000*tableau_recap!Y27</f>
        <v>21200</v>
      </c>
      <c r="Z148" s="63">
        <f>charges_exploit!$D$27*charges_exploit!$H$27/1000*1000*tableau_recap!Z27</f>
        <v>21200</v>
      </c>
      <c r="AA148" s="63">
        <f>charges_exploit!$D$27*charges_exploit!$H$27/1000*1000*tableau_recap!AA27</f>
        <v>21200</v>
      </c>
      <c r="AB148" s="104">
        <f>SUM(P148:AA148)</f>
        <v>254400</v>
      </c>
      <c r="AC148" s="63">
        <f>charges_exploit!$D$27*charges_exploit!$H$27/1000*1000*tableau_recap!AC27</f>
        <v>21400</v>
      </c>
      <c r="AD148" s="63">
        <f>charges_exploit!$D$27*charges_exploit!$H$27/1000*1000*tableau_recap!AD27</f>
        <v>21400</v>
      </c>
      <c r="AE148" s="63">
        <f>charges_exploit!$D$27*charges_exploit!$H$27/1000*1000*tableau_recap!AE27</f>
        <v>21400</v>
      </c>
      <c r="AF148" s="63">
        <f>charges_exploit!$D$27*charges_exploit!$H$27/1000*1000*tableau_recap!AF27</f>
        <v>21400</v>
      </c>
      <c r="AG148" s="63">
        <f>charges_exploit!$D$27*charges_exploit!$H$27/1000*1000*tableau_recap!AG27</f>
        <v>21400</v>
      </c>
      <c r="AH148" s="63">
        <f>charges_exploit!$D$27*charges_exploit!$H$27/1000*1000*tableau_recap!AH27</f>
        <v>21400</v>
      </c>
      <c r="AI148" s="63">
        <f>charges_exploit!$D$27*charges_exploit!$H$27/1000*1000*tableau_recap!AI27</f>
        <v>21400</v>
      </c>
      <c r="AJ148" s="63">
        <f>charges_exploit!$D$27*charges_exploit!$H$27/1000*1000*tableau_recap!AJ27</f>
        <v>21400</v>
      </c>
      <c r="AK148" s="63">
        <f>charges_exploit!$D$27*charges_exploit!$H$27/1000*1000*tableau_recap!AK27</f>
        <v>21400</v>
      </c>
      <c r="AL148" s="63">
        <f>charges_exploit!$D$27*charges_exploit!$H$27/1000*1000*tableau_recap!AL27</f>
        <v>21400</v>
      </c>
      <c r="AM148" s="63">
        <f>charges_exploit!$D$27*charges_exploit!$H$27/1000*1000*tableau_recap!AM27</f>
        <v>21400</v>
      </c>
      <c r="AN148" s="63">
        <f>charges_exploit!$D$27*charges_exploit!$H$27/1000*1000*tableau_recap!AN27</f>
        <v>21400</v>
      </c>
      <c r="AO148" s="104">
        <f>SUM(AC148:AN148)</f>
        <v>256800</v>
      </c>
      <c r="AP148" s="63">
        <f>charges_exploit!$D$27*charges_exploit!$H$27/1000*1000*tableau_recap!AP27</f>
        <v>21600</v>
      </c>
      <c r="AQ148" s="63">
        <f>charges_exploit!$D$27*charges_exploit!$H$27/1000*1000*tableau_recap!AQ27</f>
        <v>21600</v>
      </c>
      <c r="AR148" s="63">
        <f>charges_exploit!$D$27*charges_exploit!$H$27/1000*1000*tableau_recap!AR27</f>
        <v>21600</v>
      </c>
      <c r="AS148" s="63">
        <f>charges_exploit!$D$27*charges_exploit!$H$27/1000*1000*tableau_recap!AS27</f>
        <v>21600</v>
      </c>
      <c r="AT148" s="63">
        <f>charges_exploit!$D$27*charges_exploit!$H$27/1000*1000*tableau_recap!AT27</f>
        <v>21600</v>
      </c>
      <c r="AU148" s="63">
        <f>charges_exploit!$D$27*charges_exploit!$H$27/1000*1000*tableau_recap!AU27</f>
        <v>21600</v>
      </c>
      <c r="AV148" s="63">
        <f>charges_exploit!$D$27*charges_exploit!$H$27/1000*1000*tableau_recap!AV27</f>
        <v>21600</v>
      </c>
      <c r="AW148" s="63">
        <f>charges_exploit!$D$27*charges_exploit!$H$27/1000*1000*tableau_recap!AW27</f>
        <v>21600</v>
      </c>
      <c r="AX148" s="63">
        <f>charges_exploit!$D$27*charges_exploit!$H$27/1000*1000*tableau_recap!AX27</f>
        <v>21600</v>
      </c>
      <c r="AY148" s="63">
        <f>charges_exploit!$D$27*charges_exploit!$H$27/1000*1000*tableau_recap!AY27</f>
        <v>21600</v>
      </c>
      <c r="AZ148" s="63">
        <f>charges_exploit!$D$27*charges_exploit!$H$27/1000*1000*tableau_recap!AZ27</f>
        <v>21600</v>
      </c>
      <c r="BA148" s="63">
        <f>charges_exploit!$D$27*charges_exploit!$H$27/1000*1000*tableau_recap!BA27</f>
        <v>21600</v>
      </c>
      <c r="BB148" s="104">
        <f>SUM(AP148:BA148)</f>
        <v>259200</v>
      </c>
      <c r="BC148" s="63">
        <f>charges_exploit!$D$27*charges_exploit!$H$27/1000*1000*tableau_recap!BC27</f>
        <v>21800</v>
      </c>
      <c r="BD148" s="63">
        <f>charges_exploit!$D$27*charges_exploit!$H$27/1000*1000*tableau_recap!BD27</f>
        <v>21800</v>
      </c>
      <c r="BE148" s="63">
        <f>charges_exploit!$D$27*charges_exploit!$H$27/1000*1000*tableau_recap!BE27</f>
        <v>21800</v>
      </c>
      <c r="BF148" s="63">
        <f>charges_exploit!$D$27*charges_exploit!$H$27/1000*1000*tableau_recap!BF27</f>
        <v>21800</v>
      </c>
      <c r="BG148" s="63">
        <f>charges_exploit!$D$27*charges_exploit!$H$27/1000*1000*tableau_recap!BG27</f>
        <v>21800</v>
      </c>
      <c r="BH148" s="63">
        <f>charges_exploit!$D$27*charges_exploit!$H$27/1000*1000*tableau_recap!BH27</f>
        <v>21800</v>
      </c>
      <c r="BI148" s="63">
        <f>charges_exploit!$D$27*charges_exploit!$H$27/1000*1000*tableau_recap!BI27</f>
        <v>21800</v>
      </c>
      <c r="BJ148" s="63">
        <f>charges_exploit!$D$27*charges_exploit!$H$27/1000*1000*tableau_recap!BJ27</f>
        <v>21800</v>
      </c>
      <c r="BK148" s="63">
        <f>charges_exploit!$D$27*charges_exploit!$H$27/1000*1000*tableau_recap!BK27</f>
        <v>21800</v>
      </c>
      <c r="BL148" s="63">
        <f>charges_exploit!$D$27*charges_exploit!$H$27/1000*1000*tableau_recap!BL27</f>
        <v>21800</v>
      </c>
      <c r="BM148" s="63">
        <f>charges_exploit!$D$27*charges_exploit!$H$27/1000*1000*tableau_recap!BM27</f>
        <v>21800</v>
      </c>
      <c r="BN148" s="63">
        <f>charges_exploit!$D$27*charges_exploit!$H$27/1000*1000*tableau_recap!BN27</f>
        <v>21800</v>
      </c>
      <c r="BO148" s="104">
        <f>SUM(BC148:BN148)</f>
        <v>261600</v>
      </c>
    </row>
    <row r="149" spans="2:67" ht="30" x14ac:dyDescent="0.25">
      <c r="B149" s="106" t="str">
        <f>charges_exploit!B28</f>
        <v>Intéressement des fontainiers / revendeurs</v>
      </c>
      <c r="C149" s="63">
        <f>C23*charges_exploit!$D$28*1000</f>
        <v>0</v>
      </c>
      <c r="D149" s="63">
        <f>D23*charges_exploit!$D$28*1000</f>
        <v>0</v>
      </c>
      <c r="E149" s="63">
        <f>E23*charges_exploit!$D$28*1000</f>
        <v>0</v>
      </c>
      <c r="F149" s="63">
        <f>F23*charges_exploit!$D$28*1000</f>
        <v>0</v>
      </c>
      <c r="G149" s="63">
        <f>G23*charges_exploit!$D$28*1000</f>
        <v>0</v>
      </c>
      <c r="H149" s="63">
        <f>H23*charges_exploit!$D$28*1000</f>
        <v>0</v>
      </c>
      <c r="I149" s="63">
        <f>I23*charges_exploit!$D$28*1000</f>
        <v>0</v>
      </c>
      <c r="J149" s="63">
        <f>J23*charges_exploit!$D$28*1000</f>
        <v>0</v>
      </c>
      <c r="K149" s="63">
        <f>K23*charges_exploit!$D$28*1000</f>
        <v>0</v>
      </c>
      <c r="L149" s="63">
        <f>L23*charges_exploit!$D$28*1000</f>
        <v>0</v>
      </c>
      <c r="M149" s="63">
        <f>M23*charges_exploit!$D$28*1000</f>
        <v>0</v>
      </c>
      <c r="N149" s="63">
        <f>N23*charges_exploit!$D$28*1000</f>
        <v>0</v>
      </c>
      <c r="O149" s="104">
        <f t="shared" ref="O149:O161" si="193">SUM(C149:N149)</f>
        <v>0</v>
      </c>
      <c r="P149" s="63">
        <f>P23*charges_exploit!$D$28*1000</f>
        <v>0</v>
      </c>
      <c r="Q149" s="63">
        <f>Q23*charges_exploit!$D$28*1000</f>
        <v>0</v>
      </c>
      <c r="R149" s="63">
        <f>R23*charges_exploit!$D$28*1000</f>
        <v>0</v>
      </c>
      <c r="S149" s="63">
        <f>S23*charges_exploit!$D$28*1000</f>
        <v>0</v>
      </c>
      <c r="T149" s="63">
        <f>T23*charges_exploit!$D$28*1000</f>
        <v>0</v>
      </c>
      <c r="U149" s="63">
        <f>U23*charges_exploit!$D$28*1000</f>
        <v>0</v>
      </c>
      <c r="V149" s="63">
        <f>V23*charges_exploit!$D$28*1000</f>
        <v>0</v>
      </c>
      <c r="W149" s="63">
        <f>W23*charges_exploit!$D$28*1000</f>
        <v>0</v>
      </c>
      <c r="X149" s="63">
        <f>X23*charges_exploit!$D$28*1000</f>
        <v>0</v>
      </c>
      <c r="Y149" s="63">
        <f>Y23*charges_exploit!$D$28*1000</f>
        <v>0</v>
      </c>
      <c r="Z149" s="63">
        <f>Z23*charges_exploit!$D$28*1000</f>
        <v>0</v>
      </c>
      <c r="AA149" s="63">
        <f>AA23*charges_exploit!$D$28*1000</f>
        <v>0</v>
      </c>
      <c r="AB149" s="104">
        <f t="shared" ref="AB149:AB161" si="194">SUM(P149:AA149)</f>
        <v>0</v>
      </c>
      <c r="AC149" s="63">
        <f>AC23*charges_exploit!$D$28*1000</f>
        <v>0</v>
      </c>
      <c r="AD149" s="63">
        <f>AD23*charges_exploit!$D$28*1000</f>
        <v>0</v>
      </c>
      <c r="AE149" s="63">
        <f>AE23*charges_exploit!$D$28*1000</f>
        <v>0</v>
      </c>
      <c r="AF149" s="63">
        <f>AF23*charges_exploit!$D$28*1000</f>
        <v>0</v>
      </c>
      <c r="AG149" s="63">
        <f>AG23*charges_exploit!$D$28*1000</f>
        <v>0</v>
      </c>
      <c r="AH149" s="63">
        <f>AH23*charges_exploit!$D$28*1000</f>
        <v>0</v>
      </c>
      <c r="AI149" s="63">
        <f>AI23*charges_exploit!$D$28*1000</f>
        <v>0</v>
      </c>
      <c r="AJ149" s="63">
        <f>AJ23*charges_exploit!$D$28*1000</f>
        <v>0</v>
      </c>
      <c r="AK149" s="63">
        <f>AK23*charges_exploit!$D$28*1000</f>
        <v>0</v>
      </c>
      <c r="AL149" s="63">
        <f>AL23*charges_exploit!$D$28*1000</f>
        <v>0</v>
      </c>
      <c r="AM149" s="63">
        <f>AM23*charges_exploit!$D$28*1000</f>
        <v>0</v>
      </c>
      <c r="AN149" s="63">
        <f>AN23*charges_exploit!$D$28*1000</f>
        <v>0</v>
      </c>
      <c r="AO149" s="104">
        <f t="shared" ref="AO149:AO161" si="195">SUM(AC149:AN149)</f>
        <v>0</v>
      </c>
      <c r="AP149" s="63">
        <f>AP23*charges_exploit!$D$28*1000</f>
        <v>0</v>
      </c>
      <c r="AQ149" s="63">
        <f>AQ23*charges_exploit!$D$28*1000</f>
        <v>0</v>
      </c>
      <c r="AR149" s="63">
        <f>AR23*charges_exploit!$D$28*1000</f>
        <v>0</v>
      </c>
      <c r="AS149" s="63">
        <f>AS23*charges_exploit!$D$28*1000</f>
        <v>0</v>
      </c>
      <c r="AT149" s="63">
        <f>AT23*charges_exploit!$D$28*1000</f>
        <v>0</v>
      </c>
      <c r="AU149" s="63">
        <f>AU23*charges_exploit!$D$28*1000</f>
        <v>0</v>
      </c>
      <c r="AV149" s="63">
        <f>AV23*charges_exploit!$D$28*1000</f>
        <v>0</v>
      </c>
      <c r="AW149" s="63">
        <f>AW23*charges_exploit!$D$28*1000</f>
        <v>0</v>
      </c>
      <c r="AX149" s="63">
        <f>AX23*charges_exploit!$D$28*1000</f>
        <v>0</v>
      </c>
      <c r="AY149" s="63">
        <f>AY23*charges_exploit!$D$28*1000</f>
        <v>0</v>
      </c>
      <c r="AZ149" s="63">
        <f>AZ23*charges_exploit!$D$28*1000</f>
        <v>0</v>
      </c>
      <c r="BA149" s="63">
        <f>BA23*charges_exploit!$D$28*1000</f>
        <v>0</v>
      </c>
      <c r="BB149" s="104">
        <f t="shared" ref="BB149:BB161" si="196">SUM(AP149:BA149)</f>
        <v>0</v>
      </c>
      <c r="BC149" s="63">
        <f>BC23*charges_exploit!$D$28*1000</f>
        <v>0</v>
      </c>
      <c r="BD149" s="63">
        <f>BD23*charges_exploit!$D$28*1000</f>
        <v>0</v>
      </c>
      <c r="BE149" s="63">
        <f>BE23*charges_exploit!$D$28*1000</f>
        <v>0</v>
      </c>
      <c r="BF149" s="63">
        <f>BF23*charges_exploit!$D$28*1000</f>
        <v>0</v>
      </c>
      <c r="BG149" s="63">
        <f>BG23*charges_exploit!$D$28*1000</f>
        <v>0</v>
      </c>
      <c r="BH149" s="63">
        <f>BH23*charges_exploit!$D$28*1000</f>
        <v>0</v>
      </c>
      <c r="BI149" s="63">
        <f>BI23*charges_exploit!$D$28*1000</f>
        <v>0</v>
      </c>
      <c r="BJ149" s="63">
        <f>BJ23*charges_exploit!$D$28*1000</f>
        <v>0</v>
      </c>
      <c r="BK149" s="63">
        <f>BK23*charges_exploit!$D$28*1000</f>
        <v>0</v>
      </c>
      <c r="BL149" s="63">
        <f>BL23*charges_exploit!$D$28*1000</f>
        <v>0</v>
      </c>
      <c r="BM149" s="63">
        <f>BM23*charges_exploit!$D$28*1000</f>
        <v>0</v>
      </c>
      <c r="BN149" s="63">
        <f>BN23*charges_exploit!$D$28*1000</f>
        <v>0</v>
      </c>
      <c r="BO149" s="104">
        <f t="shared" ref="BO149:BO161" si="197">SUM(BC149:BN149)</f>
        <v>0</v>
      </c>
    </row>
    <row r="150" spans="2:67" ht="30" x14ac:dyDescent="0.25">
      <c r="B150" s="106" t="str">
        <f>charges_exploit!B29</f>
        <v>Impayés (factures non recouvrées)</v>
      </c>
      <c r="C150" s="63">
        <f>C36*charges_exploit!$D$29</f>
        <v>960</v>
      </c>
      <c r="D150" s="63">
        <f>D36*charges_exploit!$D$29</f>
        <v>1440</v>
      </c>
      <c r="E150" s="63">
        <f>E36*charges_exploit!$D$29</f>
        <v>1920</v>
      </c>
      <c r="F150" s="63">
        <f>F36*charges_exploit!$D$29</f>
        <v>21120</v>
      </c>
      <c r="G150" s="63">
        <f>G36*charges_exploit!$D$29</f>
        <v>35520</v>
      </c>
      <c r="H150" s="63">
        <f>H36*charges_exploit!$D$29</f>
        <v>45120</v>
      </c>
      <c r="I150" s="63">
        <f>I36*charges_exploit!$D$29</f>
        <v>46080</v>
      </c>
      <c r="J150" s="63">
        <f>J36*charges_exploit!$D$29</f>
        <v>47040</v>
      </c>
      <c r="K150" s="63">
        <f>K36*charges_exploit!$D$29</f>
        <v>47520</v>
      </c>
      <c r="L150" s="63">
        <f>L36*charges_exploit!$D$29</f>
        <v>48000</v>
      </c>
      <c r="M150" s="63">
        <f>M36*charges_exploit!$D$29</f>
        <v>48000</v>
      </c>
      <c r="N150" s="63">
        <f>N36*charges_exploit!$D$29</f>
        <v>48000</v>
      </c>
      <c r="O150" s="104">
        <f t="shared" si="193"/>
        <v>390720</v>
      </c>
      <c r="P150" s="63">
        <f>P36*charges_exploit!$D$29</f>
        <v>60000</v>
      </c>
      <c r="Q150" s="63">
        <f>Q36*charges_exploit!$D$29</f>
        <v>60000</v>
      </c>
      <c r="R150" s="63">
        <f>R36*charges_exploit!$D$29</f>
        <v>60000</v>
      </c>
      <c r="S150" s="63">
        <f>S36*charges_exploit!$D$29</f>
        <v>60000</v>
      </c>
      <c r="T150" s="63">
        <f>T36*charges_exploit!$D$29</f>
        <v>60000</v>
      </c>
      <c r="U150" s="63">
        <f>U36*charges_exploit!$D$29</f>
        <v>60000</v>
      </c>
      <c r="V150" s="63">
        <f>V36*charges_exploit!$D$29</f>
        <v>60000</v>
      </c>
      <c r="W150" s="63">
        <f>W36*charges_exploit!$D$29</f>
        <v>60000</v>
      </c>
      <c r="X150" s="63">
        <f>X36*charges_exploit!$D$29</f>
        <v>60000</v>
      </c>
      <c r="Y150" s="63">
        <f>Y36*charges_exploit!$D$29</f>
        <v>60000</v>
      </c>
      <c r="Z150" s="63">
        <f>Z36*charges_exploit!$D$29</f>
        <v>60000</v>
      </c>
      <c r="AA150" s="63">
        <f>AA36*charges_exploit!$D$29</f>
        <v>60000</v>
      </c>
      <c r="AB150" s="104">
        <f t="shared" si="194"/>
        <v>720000</v>
      </c>
      <c r="AC150" s="63">
        <f>AC36*charges_exploit!$D$29</f>
        <v>60000</v>
      </c>
      <c r="AD150" s="63">
        <f>AD36*charges_exploit!$D$29</f>
        <v>60000</v>
      </c>
      <c r="AE150" s="63">
        <f>AE36*charges_exploit!$D$29</f>
        <v>60000</v>
      </c>
      <c r="AF150" s="63">
        <f>AF36*charges_exploit!$D$29</f>
        <v>60000</v>
      </c>
      <c r="AG150" s="63">
        <f>AG36*charges_exploit!$D$29</f>
        <v>60000</v>
      </c>
      <c r="AH150" s="63">
        <f>AH36*charges_exploit!$D$29</f>
        <v>60000</v>
      </c>
      <c r="AI150" s="63">
        <f>AI36*charges_exploit!$D$29</f>
        <v>60000</v>
      </c>
      <c r="AJ150" s="63">
        <f>AJ36*charges_exploit!$D$29</f>
        <v>60000</v>
      </c>
      <c r="AK150" s="63">
        <f>AK36*charges_exploit!$D$29</f>
        <v>60000</v>
      </c>
      <c r="AL150" s="63">
        <f>AL36*charges_exploit!$D$29</f>
        <v>60000</v>
      </c>
      <c r="AM150" s="63">
        <f>AM36*charges_exploit!$D$29</f>
        <v>60000</v>
      </c>
      <c r="AN150" s="63">
        <f>AN36*charges_exploit!$D$29</f>
        <v>60000</v>
      </c>
      <c r="AO150" s="104">
        <f t="shared" si="195"/>
        <v>720000</v>
      </c>
      <c r="AP150" s="63">
        <f>AP36*charges_exploit!$D$29</f>
        <v>72000</v>
      </c>
      <c r="AQ150" s="63">
        <f>AQ36*charges_exploit!$D$29</f>
        <v>72000</v>
      </c>
      <c r="AR150" s="63">
        <f>AR36*charges_exploit!$D$29</f>
        <v>72000</v>
      </c>
      <c r="AS150" s="63">
        <f>AS36*charges_exploit!$D$29</f>
        <v>72000</v>
      </c>
      <c r="AT150" s="63">
        <f>AT36*charges_exploit!$D$29</f>
        <v>72000</v>
      </c>
      <c r="AU150" s="63">
        <f>AU36*charges_exploit!$D$29</f>
        <v>72000</v>
      </c>
      <c r="AV150" s="63">
        <f>AV36*charges_exploit!$D$29</f>
        <v>72000</v>
      </c>
      <c r="AW150" s="63">
        <f>AW36*charges_exploit!$D$29</f>
        <v>72000</v>
      </c>
      <c r="AX150" s="63">
        <f>AX36*charges_exploit!$D$29</f>
        <v>72000</v>
      </c>
      <c r="AY150" s="63">
        <f>AY36*charges_exploit!$D$29</f>
        <v>72000</v>
      </c>
      <c r="AZ150" s="63">
        <f>AZ36*charges_exploit!$D$29</f>
        <v>72000</v>
      </c>
      <c r="BA150" s="63">
        <f>BA36*charges_exploit!$D$29</f>
        <v>72000</v>
      </c>
      <c r="BB150" s="104">
        <f t="shared" si="196"/>
        <v>864000</v>
      </c>
      <c r="BC150" s="63">
        <f>BC36*charges_exploit!$D$29</f>
        <v>72000</v>
      </c>
      <c r="BD150" s="63">
        <f>BD36*charges_exploit!$D$29</f>
        <v>72000</v>
      </c>
      <c r="BE150" s="63">
        <f>BE36*charges_exploit!$D$29</f>
        <v>72000</v>
      </c>
      <c r="BF150" s="63">
        <f>BF36*charges_exploit!$D$29</f>
        <v>72000</v>
      </c>
      <c r="BG150" s="63">
        <f>BG36*charges_exploit!$D$29</f>
        <v>72000</v>
      </c>
      <c r="BH150" s="63">
        <f>BH36*charges_exploit!$D$29</f>
        <v>72000</v>
      </c>
      <c r="BI150" s="63">
        <f>BI36*charges_exploit!$D$29</f>
        <v>72000</v>
      </c>
      <c r="BJ150" s="63">
        <f>BJ36*charges_exploit!$D$29</f>
        <v>72000</v>
      </c>
      <c r="BK150" s="63">
        <f>BK36*charges_exploit!$D$29</f>
        <v>72000</v>
      </c>
      <c r="BL150" s="63">
        <f>BL36*charges_exploit!$D$29</f>
        <v>72000</v>
      </c>
      <c r="BM150" s="63">
        <f>BM36*charges_exploit!$D$29</f>
        <v>72000</v>
      </c>
      <c r="BN150" s="63">
        <f>BN36*charges_exploit!$D$29</f>
        <v>72000</v>
      </c>
      <c r="BO150" s="104">
        <f t="shared" si="197"/>
        <v>864000</v>
      </c>
    </row>
    <row r="151" spans="2:67" x14ac:dyDescent="0.25">
      <c r="B151" s="106">
        <f>charges_exploit!B30</f>
        <v>0</v>
      </c>
      <c r="C151" s="63">
        <f>C$27*charges_exploit!$D30*1000</f>
        <v>0</v>
      </c>
      <c r="D151" s="63">
        <f>D$27*charges_exploit!$D30*1000</f>
        <v>0</v>
      </c>
      <c r="E151" s="63">
        <f>E$27*charges_exploit!$D30*1000</f>
        <v>0</v>
      </c>
      <c r="F151" s="63">
        <f>F$27*charges_exploit!$D30*1000</f>
        <v>0</v>
      </c>
      <c r="G151" s="63">
        <f>G$27*charges_exploit!$D30*1000</f>
        <v>0</v>
      </c>
      <c r="H151" s="63">
        <f>H$27*charges_exploit!$D30*1000</f>
        <v>0</v>
      </c>
      <c r="I151" s="63">
        <f>I$27*charges_exploit!$D30*1000</f>
        <v>0</v>
      </c>
      <c r="J151" s="63">
        <f>J$27*charges_exploit!$D30*1000</f>
        <v>0</v>
      </c>
      <c r="K151" s="63">
        <f>K$27*charges_exploit!$D30*1000</f>
        <v>0</v>
      </c>
      <c r="L151" s="63">
        <f>L$27*charges_exploit!$D30*1000</f>
        <v>0</v>
      </c>
      <c r="M151" s="63">
        <f>M$27*charges_exploit!$D30*1000</f>
        <v>0</v>
      </c>
      <c r="N151" s="63">
        <f>N$27*charges_exploit!$D30*1000</f>
        <v>0</v>
      </c>
      <c r="O151" s="104">
        <f t="shared" si="193"/>
        <v>0</v>
      </c>
      <c r="P151" s="63">
        <f>P$27*charges_exploit!$D30*1000</f>
        <v>0</v>
      </c>
      <c r="Q151" s="63">
        <f>Q$27*charges_exploit!$D30*1000</f>
        <v>0</v>
      </c>
      <c r="R151" s="63">
        <f>R$27*charges_exploit!$D30*1000</f>
        <v>0</v>
      </c>
      <c r="S151" s="63">
        <f>S$27*charges_exploit!$D30*1000</f>
        <v>0</v>
      </c>
      <c r="T151" s="63">
        <f>T$27*charges_exploit!$D30*1000</f>
        <v>0</v>
      </c>
      <c r="U151" s="63">
        <f>U$27*charges_exploit!$D30*1000</f>
        <v>0</v>
      </c>
      <c r="V151" s="63">
        <f>V$27*charges_exploit!$D30*1000</f>
        <v>0</v>
      </c>
      <c r="W151" s="63">
        <f>W$27*charges_exploit!$D30*1000</f>
        <v>0</v>
      </c>
      <c r="X151" s="63">
        <f>X$27*charges_exploit!$D30*1000</f>
        <v>0</v>
      </c>
      <c r="Y151" s="63">
        <f>Y$27*charges_exploit!$D30*1000</f>
        <v>0</v>
      </c>
      <c r="Z151" s="63">
        <f>Z$27*charges_exploit!$D30*1000</f>
        <v>0</v>
      </c>
      <c r="AA151" s="63">
        <f>AA$27*charges_exploit!$D30*1000</f>
        <v>0</v>
      </c>
      <c r="AB151" s="104">
        <f t="shared" si="194"/>
        <v>0</v>
      </c>
      <c r="AC151" s="63">
        <f>AC$27*charges_exploit!$D30*1000</f>
        <v>0</v>
      </c>
      <c r="AD151" s="63">
        <f>AD$27*charges_exploit!$D30*1000</f>
        <v>0</v>
      </c>
      <c r="AE151" s="63">
        <f>AE$27*charges_exploit!$D30*1000</f>
        <v>0</v>
      </c>
      <c r="AF151" s="63">
        <f>AF$27*charges_exploit!$D30*1000</f>
        <v>0</v>
      </c>
      <c r="AG151" s="63">
        <f>AG$27*charges_exploit!$D30*1000</f>
        <v>0</v>
      </c>
      <c r="AH151" s="63">
        <f>AH$27*charges_exploit!$D30*1000</f>
        <v>0</v>
      </c>
      <c r="AI151" s="63">
        <f>AI$27*charges_exploit!$D30*1000</f>
        <v>0</v>
      </c>
      <c r="AJ151" s="63">
        <f>AJ$27*charges_exploit!$D30*1000</f>
        <v>0</v>
      </c>
      <c r="AK151" s="63">
        <f>AK$27*charges_exploit!$D30*1000</f>
        <v>0</v>
      </c>
      <c r="AL151" s="63">
        <f>AL$27*charges_exploit!$D30*1000</f>
        <v>0</v>
      </c>
      <c r="AM151" s="63">
        <f>AM$27*charges_exploit!$D30*1000</f>
        <v>0</v>
      </c>
      <c r="AN151" s="63">
        <f>AN$27*charges_exploit!$D30*1000</f>
        <v>0</v>
      </c>
      <c r="AO151" s="104">
        <f t="shared" si="195"/>
        <v>0</v>
      </c>
      <c r="AP151" s="63">
        <f>AP$27*charges_exploit!$D30*1000</f>
        <v>0</v>
      </c>
      <c r="AQ151" s="63">
        <f>AQ$27*charges_exploit!$D30*1000</f>
        <v>0</v>
      </c>
      <c r="AR151" s="63">
        <f>AR$27*charges_exploit!$D30*1000</f>
        <v>0</v>
      </c>
      <c r="AS151" s="63">
        <f>AS$27*charges_exploit!$D30*1000</f>
        <v>0</v>
      </c>
      <c r="AT151" s="63">
        <f>AT$27*charges_exploit!$D30*1000</f>
        <v>0</v>
      </c>
      <c r="AU151" s="63">
        <f>AU$27*charges_exploit!$D30*1000</f>
        <v>0</v>
      </c>
      <c r="AV151" s="63">
        <f>AV$27*charges_exploit!$D30*1000</f>
        <v>0</v>
      </c>
      <c r="AW151" s="63">
        <f>AW$27*charges_exploit!$D30*1000</f>
        <v>0</v>
      </c>
      <c r="AX151" s="63">
        <f>AX$27*charges_exploit!$D30*1000</f>
        <v>0</v>
      </c>
      <c r="AY151" s="63">
        <f>AY$27*charges_exploit!$D30*1000</f>
        <v>0</v>
      </c>
      <c r="AZ151" s="63">
        <f>AZ$27*charges_exploit!$D30*1000</f>
        <v>0</v>
      </c>
      <c r="BA151" s="63">
        <f>BA$27*charges_exploit!$D30*1000</f>
        <v>0</v>
      </c>
      <c r="BB151" s="104">
        <f t="shared" si="196"/>
        <v>0</v>
      </c>
      <c r="BC151" s="63">
        <f>BC$27*charges_exploit!$D30*1000</f>
        <v>0</v>
      </c>
      <c r="BD151" s="63">
        <f>BD$27*charges_exploit!$D30*1000</f>
        <v>0</v>
      </c>
      <c r="BE151" s="63">
        <f>BE$27*charges_exploit!$D30*1000</f>
        <v>0</v>
      </c>
      <c r="BF151" s="63">
        <f>BF$27*charges_exploit!$D30*1000</f>
        <v>0</v>
      </c>
      <c r="BG151" s="63">
        <f>BG$27*charges_exploit!$D30*1000</f>
        <v>0</v>
      </c>
      <c r="BH151" s="63">
        <f>BH$27*charges_exploit!$D30*1000</f>
        <v>0</v>
      </c>
      <c r="BI151" s="63">
        <f>BI$27*charges_exploit!$D30*1000</f>
        <v>0</v>
      </c>
      <c r="BJ151" s="63">
        <f>BJ$27*charges_exploit!$D30*1000</f>
        <v>0</v>
      </c>
      <c r="BK151" s="63">
        <f>BK$27*charges_exploit!$D30*1000</f>
        <v>0</v>
      </c>
      <c r="BL151" s="63">
        <f>BL$27*charges_exploit!$D30*1000</f>
        <v>0</v>
      </c>
      <c r="BM151" s="63">
        <f>BM$27*charges_exploit!$D30*1000</f>
        <v>0</v>
      </c>
      <c r="BN151" s="63">
        <f>BN$27*charges_exploit!$D30*1000</f>
        <v>0</v>
      </c>
      <c r="BO151" s="104">
        <f t="shared" si="197"/>
        <v>0</v>
      </c>
    </row>
    <row r="152" spans="2:67" x14ac:dyDescent="0.25">
      <c r="B152" s="106">
        <f>charges_exploit!B31</f>
        <v>0</v>
      </c>
      <c r="C152" s="63">
        <f>C$27*charges_exploit!$D31*1000</f>
        <v>0</v>
      </c>
      <c r="D152" s="63">
        <f>D$27*charges_exploit!$D31*1000</f>
        <v>0</v>
      </c>
      <c r="E152" s="63">
        <f>E$27*charges_exploit!$D31*1000</f>
        <v>0</v>
      </c>
      <c r="F152" s="63">
        <f>F$27*charges_exploit!$D31*1000</f>
        <v>0</v>
      </c>
      <c r="G152" s="63">
        <f>G$27*charges_exploit!$D31*1000</f>
        <v>0</v>
      </c>
      <c r="H152" s="63">
        <f>H$27*charges_exploit!$D31*1000</f>
        <v>0</v>
      </c>
      <c r="I152" s="63">
        <f>I$27*charges_exploit!$D31*1000</f>
        <v>0</v>
      </c>
      <c r="J152" s="63">
        <f>J$27*charges_exploit!$D31*1000</f>
        <v>0</v>
      </c>
      <c r="K152" s="63">
        <f>K$27*charges_exploit!$D31*1000</f>
        <v>0</v>
      </c>
      <c r="L152" s="63">
        <f>L$27*charges_exploit!$D31*1000</f>
        <v>0</v>
      </c>
      <c r="M152" s="63">
        <f>M$27*charges_exploit!$D31*1000</f>
        <v>0</v>
      </c>
      <c r="N152" s="63">
        <f>N$27*charges_exploit!$D31*1000</f>
        <v>0</v>
      </c>
      <c r="O152" s="104">
        <f t="shared" si="193"/>
        <v>0</v>
      </c>
      <c r="P152" s="63">
        <f>P$27*charges_exploit!$D31*1000</f>
        <v>0</v>
      </c>
      <c r="Q152" s="63">
        <f>Q$27*charges_exploit!$D31*1000</f>
        <v>0</v>
      </c>
      <c r="R152" s="63">
        <f>R$27*charges_exploit!$D31*1000</f>
        <v>0</v>
      </c>
      <c r="S152" s="63">
        <f>S$27*charges_exploit!$D31*1000</f>
        <v>0</v>
      </c>
      <c r="T152" s="63">
        <f>T$27*charges_exploit!$D31*1000</f>
        <v>0</v>
      </c>
      <c r="U152" s="63">
        <f>U$27*charges_exploit!$D31*1000</f>
        <v>0</v>
      </c>
      <c r="V152" s="63">
        <f>V$27*charges_exploit!$D31*1000</f>
        <v>0</v>
      </c>
      <c r="W152" s="63">
        <f>W$27*charges_exploit!$D31*1000</f>
        <v>0</v>
      </c>
      <c r="X152" s="63">
        <f>X$27*charges_exploit!$D31*1000</f>
        <v>0</v>
      </c>
      <c r="Y152" s="63">
        <f>Y$27*charges_exploit!$D31*1000</f>
        <v>0</v>
      </c>
      <c r="Z152" s="63">
        <f>Z$27*charges_exploit!$D31*1000</f>
        <v>0</v>
      </c>
      <c r="AA152" s="63">
        <f>AA$27*charges_exploit!$D31*1000</f>
        <v>0</v>
      </c>
      <c r="AB152" s="104">
        <f t="shared" si="194"/>
        <v>0</v>
      </c>
      <c r="AC152" s="63">
        <f>AC$27*charges_exploit!$D31*1000</f>
        <v>0</v>
      </c>
      <c r="AD152" s="63">
        <f>AD$27*charges_exploit!$D31*1000</f>
        <v>0</v>
      </c>
      <c r="AE152" s="63">
        <f>AE$27*charges_exploit!$D31*1000</f>
        <v>0</v>
      </c>
      <c r="AF152" s="63">
        <f>AF$27*charges_exploit!$D31*1000</f>
        <v>0</v>
      </c>
      <c r="AG152" s="63">
        <f>AG$27*charges_exploit!$D31*1000</f>
        <v>0</v>
      </c>
      <c r="AH152" s="63">
        <f>AH$27*charges_exploit!$D31*1000</f>
        <v>0</v>
      </c>
      <c r="AI152" s="63">
        <f>AI$27*charges_exploit!$D31*1000</f>
        <v>0</v>
      </c>
      <c r="AJ152" s="63">
        <f>AJ$27*charges_exploit!$D31*1000</f>
        <v>0</v>
      </c>
      <c r="AK152" s="63">
        <f>AK$27*charges_exploit!$D31*1000</f>
        <v>0</v>
      </c>
      <c r="AL152" s="63">
        <f>AL$27*charges_exploit!$D31*1000</f>
        <v>0</v>
      </c>
      <c r="AM152" s="63">
        <f>AM$27*charges_exploit!$D31*1000</f>
        <v>0</v>
      </c>
      <c r="AN152" s="63">
        <f>AN$27*charges_exploit!$D31*1000</f>
        <v>0</v>
      </c>
      <c r="AO152" s="104">
        <f t="shared" si="195"/>
        <v>0</v>
      </c>
      <c r="AP152" s="63">
        <f>AP$27*charges_exploit!$D31*1000</f>
        <v>0</v>
      </c>
      <c r="AQ152" s="63">
        <f>AQ$27*charges_exploit!$D31*1000</f>
        <v>0</v>
      </c>
      <c r="AR152" s="63">
        <f>AR$27*charges_exploit!$D31*1000</f>
        <v>0</v>
      </c>
      <c r="AS152" s="63">
        <f>AS$27*charges_exploit!$D31*1000</f>
        <v>0</v>
      </c>
      <c r="AT152" s="63">
        <f>AT$27*charges_exploit!$D31*1000</f>
        <v>0</v>
      </c>
      <c r="AU152" s="63">
        <f>AU$27*charges_exploit!$D31*1000</f>
        <v>0</v>
      </c>
      <c r="AV152" s="63">
        <f>AV$27*charges_exploit!$D31*1000</f>
        <v>0</v>
      </c>
      <c r="AW152" s="63">
        <f>AW$27*charges_exploit!$D31*1000</f>
        <v>0</v>
      </c>
      <c r="AX152" s="63">
        <f>AX$27*charges_exploit!$D31*1000</f>
        <v>0</v>
      </c>
      <c r="AY152" s="63">
        <f>AY$27*charges_exploit!$D31*1000</f>
        <v>0</v>
      </c>
      <c r="AZ152" s="63">
        <f>AZ$27*charges_exploit!$D31*1000</f>
        <v>0</v>
      </c>
      <c r="BA152" s="63">
        <f>BA$27*charges_exploit!$D31*1000</f>
        <v>0</v>
      </c>
      <c r="BB152" s="104">
        <f t="shared" si="196"/>
        <v>0</v>
      </c>
      <c r="BC152" s="63">
        <f>BC$27*charges_exploit!$D31*1000</f>
        <v>0</v>
      </c>
      <c r="BD152" s="63">
        <f>BD$27*charges_exploit!$D31*1000</f>
        <v>0</v>
      </c>
      <c r="BE152" s="63">
        <f>BE$27*charges_exploit!$D31*1000</f>
        <v>0</v>
      </c>
      <c r="BF152" s="63">
        <f>BF$27*charges_exploit!$D31*1000</f>
        <v>0</v>
      </c>
      <c r="BG152" s="63">
        <f>BG$27*charges_exploit!$D31*1000</f>
        <v>0</v>
      </c>
      <c r="BH152" s="63">
        <f>BH$27*charges_exploit!$D31*1000</f>
        <v>0</v>
      </c>
      <c r="BI152" s="63">
        <f>BI$27*charges_exploit!$D31*1000</f>
        <v>0</v>
      </c>
      <c r="BJ152" s="63">
        <f>BJ$27*charges_exploit!$D31*1000</f>
        <v>0</v>
      </c>
      <c r="BK152" s="63">
        <f>BK$27*charges_exploit!$D31*1000</f>
        <v>0</v>
      </c>
      <c r="BL152" s="63">
        <f>BL$27*charges_exploit!$D31*1000</f>
        <v>0</v>
      </c>
      <c r="BM152" s="63">
        <f>BM$27*charges_exploit!$D31*1000</f>
        <v>0</v>
      </c>
      <c r="BN152" s="63">
        <f>BN$27*charges_exploit!$D31*1000</f>
        <v>0</v>
      </c>
      <c r="BO152" s="104">
        <f t="shared" si="197"/>
        <v>0</v>
      </c>
    </row>
    <row r="153" spans="2:67" x14ac:dyDescent="0.25">
      <c r="B153" s="106">
        <f>charges_exploit!B32</f>
        <v>0</v>
      </c>
      <c r="C153" s="63">
        <f>C$27*charges_exploit!$D32*1000</f>
        <v>0</v>
      </c>
      <c r="D153" s="63">
        <f>D$27*charges_exploit!$D32*1000</f>
        <v>0</v>
      </c>
      <c r="E153" s="63">
        <f>E$27*charges_exploit!$D32*1000</f>
        <v>0</v>
      </c>
      <c r="F153" s="63">
        <f>F$27*charges_exploit!$D32*1000</f>
        <v>0</v>
      </c>
      <c r="G153" s="63">
        <f>G$27*charges_exploit!$D32*1000</f>
        <v>0</v>
      </c>
      <c r="H153" s="63">
        <f>H$27*charges_exploit!$D32*1000</f>
        <v>0</v>
      </c>
      <c r="I153" s="63">
        <f>I$27*charges_exploit!$D32*1000</f>
        <v>0</v>
      </c>
      <c r="J153" s="63">
        <f>J$27*charges_exploit!$D32*1000</f>
        <v>0</v>
      </c>
      <c r="K153" s="63">
        <f>K$27*charges_exploit!$D32*1000</f>
        <v>0</v>
      </c>
      <c r="L153" s="63">
        <f>L$27*charges_exploit!$D32*1000</f>
        <v>0</v>
      </c>
      <c r="M153" s="63">
        <f>M$27*charges_exploit!$D32*1000</f>
        <v>0</v>
      </c>
      <c r="N153" s="63">
        <f>N$27*charges_exploit!$D32*1000</f>
        <v>0</v>
      </c>
      <c r="O153" s="104">
        <f t="shared" si="193"/>
        <v>0</v>
      </c>
      <c r="P153" s="63">
        <f>P$27*charges_exploit!$D32*1000</f>
        <v>0</v>
      </c>
      <c r="Q153" s="63">
        <f>Q$27*charges_exploit!$D32*1000</f>
        <v>0</v>
      </c>
      <c r="R153" s="63">
        <f>R$27*charges_exploit!$D32*1000</f>
        <v>0</v>
      </c>
      <c r="S153" s="63">
        <f>S$27*charges_exploit!$D32*1000</f>
        <v>0</v>
      </c>
      <c r="T153" s="63">
        <f>T$27*charges_exploit!$D32*1000</f>
        <v>0</v>
      </c>
      <c r="U153" s="63">
        <f>U$27*charges_exploit!$D32*1000</f>
        <v>0</v>
      </c>
      <c r="V153" s="63">
        <f>V$27*charges_exploit!$D32*1000</f>
        <v>0</v>
      </c>
      <c r="W153" s="63">
        <f>W$27*charges_exploit!$D32*1000</f>
        <v>0</v>
      </c>
      <c r="X153" s="63">
        <f>X$27*charges_exploit!$D32*1000</f>
        <v>0</v>
      </c>
      <c r="Y153" s="63">
        <f>Y$27*charges_exploit!$D32*1000</f>
        <v>0</v>
      </c>
      <c r="Z153" s="63">
        <f>Z$27*charges_exploit!$D32*1000</f>
        <v>0</v>
      </c>
      <c r="AA153" s="63">
        <f>AA$27*charges_exploit!$D32*1000</f>
        <v>0</v>
      </c>
      <c r="AB153" s="104">
        <f t="shared" si="194"/>
        <v>0</v>
      </c>
      <c r="AC153" s="63">
        <f>AC$27*charges_exploit!$D32*1000</f>
        <v>0</v>
      </c>
      <c r="AD153" s="63">
        <f>AD$27*charges_exploit!$D32*1000</f>
        <v>0</v>
      </c>
      <c r="AE153" s="63">
        <f>AE$27*charges_exploit!$D32*1000</f>
        <v>0</v>
      </c>
      <c r="AF153" s="63">
        <f>AF$27*charges_exploit!$D32*1000</f>
        <v>0</v>
      </c>
      <c r="AG153" s="63">
        <f>AG$27*charges_exploit!$D32*1000</f>
        <v>0</v>
      </c>
      <c r="AH153" s="63">
        <f>AH$27*charges_exploit!$D32*1000</f>
        <v>0</v>
      </c>
      <c r="AI153" s="63">
        <f>AI$27*charges_exploit!$D32*1000</f>
        <v>0</v>
      </c>
      <c r="AJ153" s="63">
        <f>AJ$27*charges_exploit!$D32*1000</f>
        <v>0</v>
      </c>
      <c r="AK153" s="63">
        <f>AK$27*charges_exploit!$D32*1000</f>
        <v>0</v>
      </c>
      <c r="AL153" s="63">
        <f>AL$27*charges_exploit!$D32*1000</f>
        <v>0</v>
      </c>
      <c r="AM153" s="63">
        <f>AM$27*charges_exploit!$D32*1000</f>
        <v>0</v>
      </c>
      <c r="AN153" s="63">
        <f>AN$27*charges_exploit!$D32*1000</f>
        <v>0</v>
      </c>
      <c r="AO153" s="104">
        <f t="shared" si="195"/>
        <v>0</v>
      </c>
      <c r="AP153" s="63">
        <f>AP$27*charges_exploit!$D32*1000</f>
        <v>0</v>
      </c>
      <c r="AQ153" s="63">
        <f>AQ$27*charges_exploit!$D32*1000</f>
        <v>0</v>
      </c>
      <c r="AR153" s="63">
        <f>AR$27*charges_exploit!$D32*1000</f>
        <v>0</v>
      </c>
      <c r="AS153" s="63">
        <f>AS$27*charges_exploit!$D32*1000</f>
        <v>0</v>
      </c>
      <c r="AT153" s="63">
        <f>AT$27*charges_exploit!$D32*1000</f>
        <v>0</v>
      </c>
      <c r="AU153" s="63">
        <f>AU$27*charges_exploit!$D32*1000</f>
        <v>0</v>
      </c>
      <c r="AV153" s="63">
        <f>AV$27*charges_exploit!$D32*1000</f>
        <v>0</v>
      </c>
      <c r="AW153" s="63">
        <f>AW$27*charges_exploit!$D32*1000</f>
        <v>0</v>
      </c>
      <c r="AX153" s="63">
        <f>AX$27*charges_exploit!$D32*1000</f>
        <v>0</v>
      </c>
      <c r="AY153" s="63">
        <f>AY$27*charges_exploit!$D32*1000</f>
        <v>0</v>
      </c>
      <c r="AZ153" s="63">
        <f>AZ$27*charges_exploit!$D32*1000</f>
        <v>0</v>
      </c>
      <c r="BA153" s="63">
        <f>BA$27*charges_exploit!$D32*1000</f>
        <v>0</v>
      </c>
      <c r="BB153" s="104">
        <f t="shared" si="196"/>
        <v>0</v>
      </c>
      <c r="BC153" s="63">
        <f>BC$27*charges_exploit!$D32*1000</f>
        <v>0</v>
      </c>
      <c r="BD153" s="63">
        <f>BD$27*charges_exploit!$D32*1000</f>
        <v>0</v>
      </c>
      <c r="BE153" s="63">
        <f>BE$27*charges_exploit!$D32*1000</f>
        <v>0</v>
      </c>
      <c r="BF153" s="63">
        <f>BF$27*charges_exploit!$D32*1000</f>
        <v>0</v>
      </c>
      <c r="BG153" s="63">
        <f>BG$27*charges_exploit!$D32*1000</f>
        <v>0</v>
      </c>
      <c r="BH153" s="63">
        <f>BH$27*charges_exploit!$D32*1000</f>
        <v>0</v>
      </c>
      <c r="BI153" s="63">
        <f>BI$27*charges_exploit!$D32*1000</f>
        <v>0</v>
      </c>
      <c r="BJ153" s="63">
        <f>BJ$27*charges_exploit!$D32*1000</f>
        <v>0</v>
      </c>
      <c r="BK153" s="63">
        <f>BK$27*charges_exploit!$D32*1000</f>
        <v>0</v>
      </c>
      <c r="BL153" s="63">
        <f>BL$27*charges_exploit!$D32*1000</f>
        <v>0</v>
      </c>
      <c r="BM153" s="63">
        <f>BM$27*charges_exploit!$D32*1000</f>
        <v>0</v>
      </c>
      <c r="BN153" s="63">
        <f>BN$27*charges_exploit!$D32*1000</f>
        <v>0</v>
      </c>
      <c r="BO153" s="104">
        <f t="shared" si="197"/>
        <v>0</v>
      </c>
    </row>
    <row r="154" spans="2:67" x14ac:dyDescent="0.25">
      <c r="B154" s="106">
        <f>charges_exploit!B33</f>
        <v>0</v>
      </c>
      <c r="C154" s="63">
        <f>C$27*charges_exploit!$D33*1000</f>
        <v>0</v>
      </c>
      <c r="D154" s="63">
        <f>D$27*charges_exploit!$D33*1000</f>
        <v>0</v>
      </c>
      <c r="E154" s="63">
        <f>E$27*charges_exploit!$D33*1000</f>
        <v>0</v>
      </c>
      <c r="F154" s="63">
        <f>F$27*charges_exploit!$D33*1000</f>
        <v>0</v>
      </c>
      <c r="G154" s="63">
        <f>G$27*charges_exploit!$D33*1000</f>
        <v>0</v>
      </c>
      <c r="H154" s="63">
        <f>H$27*charges_exploit!$D33*1000</f>
        <v>0</v>
      </c>
      <c r="I154" s="63">
        <f>I$27*charges_exploit!$D33*1000</f>
        <v>0</v>
      </c>
      <c r="J154" s="63">
        <f>J$27*charges_exploit!$D33*1000</f>
        <v>0</v>
      </c>
      <c r="K154" s="63">
        <f>K$27*charges_exploit!$D33*1000</f>
        <v>0</v>
      </c>
      <c r="L154" s="63">
        <f>L$27*charges_exploit!$D33*1000</f>
        <v>0</v>
      </c>
      <c r="M154" s="63">
        <f>M$27*charges_exploit!$D33*1000</f>
        <v>0</v>
      </c>
      <c r="N154" s="63">
        <f>N$27*charges_exploit!$D33*1000</f>
        <v>0</v>
      </c>
      <c r="O154" s="104">
        <f t="shared" si="193"/>
        <v>0</v>
      </c>
      <c r="P154" s="63">
        <f>P$27*charges_exploit!$D33*1000</f>
        <v>0</v>
      </c>
      <c r="Q154" s="63">
        <f>Q$27*charges_exploit!$D33*1000</f>
        <v>0</v>
      </c>
      <c r="R154" s="63">
        <f>R$27*charges_exploit!$D33*1000</f>
        <v>0</v>
      </c>
      <c r="S154" s="63">
        <f>S$27*charges_exploit!$D33*1000</f>
        <v>0</v>
      </c>
      <c r="T154" s="63">
        <f>T$27*charges_exploit!$D33*1000</f>
        <v>0</v>
      </c>
      <c r="U154" s="63">
        <f>U$27*charges_exploit!$D33*1000</f>
        <v>0</v>
      </c>
      <c r="V154" s="63">
        <f>V$27*charges_exploit!$D33*1000</f>
        <v>0</v>
      </c>
      <c r="W154" s="63">
        <f>W$27*charges_exploit!$D33*1000</f>
        <v>0</v>
      </c>
      <c r="X154" s="63">
        <f>X$27*charges_exploit!$D33*1000</f>
        <v>0</v>
      </c>
      <c r="Y154" s="63">
        <f>Y$27*charges_exploit!$D33*1000</f>
        <v>0</v>
      </c>
      <c r="Z154" s="63">
        <f>Z$27*charges_exploit!$D33*1000</f>
        <v>0</v>
      </c>
      <c r="AA154" s="63">
        <f>AA$27*charges_exploit!$D33*1000</f>
        <v>0</v>
      </c>
      <c r="AB154" s="104">
        <f t="shared" si="194"/>
        <v>0</v>
      </c>
      <c r="AC154" s="63">
        <f>AC$27*charges_exploit!$D33*1000</f>
        <v>0</v>
      </c>
      <c r="AD154" s="63">
        <f>AD$27*charges_exploit!$D33*1000</f>
        <v>0</v>
      </c>
      <c r="AE154" s="63">
        <f>AE$27*charges_exploit!$D33*1000</f>
        <v>0</v>
      </c>
      <c r="AF154" s="63">
        <f>AF$27*charges_exploit!$D33*1000</f>
        <v>0</v>
      </c>
      <c r="AG154" s="63">
        <f>AG$27*charges_exploit!$D33*1000</f>
        <v>0</v>
      </c>
      <c r="AH154" s="63">
        <f>AH$27*charges_exploit!$D33*1000</f>
        <v>0</v>
      </c>
      <c r="AI154" s="63">
        <f>AI$27*charges_exploit!$D33*1000</f>
        <v>0</v>
      </c>
      <c r="AJ154" s="63">
        <f>AJ$27*charges_exploit!$D33*1000</f>
        <v>0</v>
      </c>
      <c r="AK154" s="63">
        <f>AK$27*charges_exploit!$D33*1000</f>
        <v>0</v>
      </c>
      <c r="AL154" s="63">
        <f>AL$27*charges_exploit!$D33*1000</f>
        <v>0</v>
      </c>
      <c r="AM154" s="63">
        <f>AM$27*charges_exploit!$D33*1000</f>
        <v>0</v>
      </c>
      <c r="AN154" s="63">
        <f>AN$27*charges_exploit!$D33*1000</f>
        <v>0</v>
      </c>
      <c r="AO154" s="104">
        <f t="shared" si="195"/>
        <v>0</v>
      </c>
      <c r="AP154" s="63">
        <f>AP$27*charges_exploit!$D33*1000</f>
        <v>0</v>
      </c>
      <c r="AQ154" s="63">
        <f>AQ$27*charges_exploit!$D33*1000</f>
        <v>0</v>
      </c>
      <c r="AR154" s="63">
        <f>AR$27*charges_exploit!$D33*1000</f>
        <v>0</v>
      </c>
      <c r="AS154" s="63">
        <f>AS$27*charges_exploit!$D33*1000</f>
        <v>0</v>
      </c>
      <c r="AT154" s="63">
        <f>AT$27*charges_exploit!$D33*1000</f>
        <v>0</v>
      </c>
      <c r="AU154" s="63">
        <f>AU$27*charges_exploit!$D33*1000</f>
        <v>0</v>
      </c>
      <c r="AV154" s="63">
        <f>AV$27*charges_exploit!$D33*1000</f>
        <v>0</v>
      </c>
      <c r="AW154" s="63">
        <f>AW$27*charges_exploit!$D33*1000</f>
        <v>0</v>
      </c>
      <c r="AX154" s="63">
        <f>AX$27*charges_exploit!$D33*1000</f>
        <v>0</v>
      </c>
      <c r="AY154" s="63">
        <f>AY$27*charges_exploit!$D33*1000</f>
        <v>0</v>
      </c>
      <c r="AZ154" s="63">
        <f>AZ$27*charges_exploit!$D33*1000</f>
        <v>0</v>
      </c>
      <c r="BA154" s="63">
        <f>BA$27*charges_exploit!$D33*1000</f>
        <v>0</v>
      </c>
      <c r="BB154" s="104">
        <f t="shared" si="196"/>
        <v>0</v>
      </c>
      <c r="BC154" s="63">
        <f>BC$27*charges_exploit!$D33*1000</f>
        <v>0</v>
      </c>
      <c r="BD154" s="63">
        <f>BD$27*charges_exploit!$D33*1000</f>
        <v>0</v>
      </c>
      <c r="BE154" s="63">
        <f>BE$27*charges_exploit!$D33*1000</f>
        <v>0</v>
      </c>
      <c r="BF154" s="63">
        <f>BF$27*charges_exploit!$D33*1000</f>
        <v>0</v>
      </c>
      <c r="BG154" s="63">
        <f>BG$27*charges_exploit!$D33*1000</f>
        <v>0</v>
      </c>
      <c r="BH154" s="63">
        <f>BH$27*charges_exploit!$D33*1000</f>
        <v>0</v>
      </c>
      <c r="BI154" s="63">
        <f>BI$27*charges_exploit!$D33*1000</f>
        <v>0</v>
      </c>
      <c r="BJ154" s="63">
        <f>BJ$27*charges_exploit!$D33*1000</f>
        <v>0</v>
      </c>
      <c r="BK154" s="63">
        <f>BK$27*charges_exploit!$D33*1000</f>
        <v>0</v>
      </c>
      <c r="BL154" s="63">
        <f>BL$27*charges_exploit!$D33*1000</f>
        <v>0</v>
      </c>
      <c r="BM154" s="63">
        <f>BM$27*charges_exploit!$D33*1000</f>
        <v>0</v>
      </c>
      <c r="BN154" s="63">
        <f>BN$27*charges_exploit!$D33*1000</f>
        <v>0</v>
      </c>
      <c r="BO154" s="104">
        <f t="shared" si="197"/>
        <v>0</v>
      </c>
    </row>
    <row r="155" spans="2:67" x14ac:dyDescent="0.25">
      <c r="B155" s="106">
        <f>charges_exploit!B34</f>
        <v>0</v>
      </c>
      <c r="C155" s="63">
        <f>C$27*charges_exploit!$D34*1000</f>
        <v>0</v>
      </c>
      <c r="D155" s="63">
        <f>D$27*charges_exploit!$D34*1000</f>
        <v>0</v>
      </c>
      <c r="E155" s="63">
        <f>E$27*charges_exploit!$D34*1000</f>
        <v>0</v>
      </c>
      <c r="F155" s="63">
        <f>F$27*charges_exploit!$D34*1000</f>
        <v>0</v>
      </c>
      <c r="G155" s="63">
        <f>G$27*charges_exploit!$D34*1000</f>
        <v>0</v>
      </c>
      <c r="H155" s="63">
        <f>H$27*charges_exploit!$D34*1000</f>
        <v>0</v>
      </c>
      <c r="I155" s="63">
        <f>I$27*charges_exploit!$D34*1000</f>
        <v>0</v>
      </c>
      <c r="J155" s="63">
        <f>J$27*charges_exploit!$D34*1000</f>
        <v>0</v>
      </c>
      <c r="K155" s="63">
        <f>K$27*charges_exploit!$D34*1000</f>
        <v>0</v>
      </c>
      <c r="L155" s="63">
        <f>L$27*charges_exploit!$D34*1000</f>
        <v>0</v>
      </c>
      <c r="M155" s="63">
        <f>M$27*charges_exploit!$D34*1000</f>
        <v>0</v>
      </c>
      <c r="N155" s="63">
        <f>N$27*charges_exploit!$D34*1000</f>
        <v>0</v>
      </c>
      <c r="O155" s="104">
        <f t="shared" si="193"/>
        <v>0</v>
      </c>
      <c r="P155" s="63">
        <f>P$27*charges_exploit!$D34*1000</f>
        <v>0</v>
      </c>
      <c r="Q155" s="63">
        <f>Q$27*charges_exploit!$D34*1000</f>
        <v>0</v>
      </c>
      <c r="R155" s="63">
        <f>R$27*charges_exploit!$D34*1000</f>
        <v>0</v>
      </c>
      <c r="S155" s="63">
        <f>S$27*charges_exploit!$D34*1000</f>
        <v>0</v>
      </c>
      <c r="T155" s="63">
        <f>T$27*charges_exploit!$D34*1000</f>
        <v>0</v>
      </c>
      <c r="U155" s="63">
        <f>U$27*charges_exploit!$D34*1000</f>
        <v>0</v>
      </c>
      <c r="V155" s="63">
        <f>V$27*charges_exploit!$D34*1000</f>
        <v>0</v>
      </c>
      <c r="W155" s="63">
        <f>W$27*charges_exploit!$D34*1000</f>
        <v>0</v>
      </c>
      <c r="X155" s="63">
        <f>X$27*charges_exploit!$D34*1000</f>
        <v>0</v>
      </c>
      <c r="Y155" s="63">
        <f>Y$27*charges_exploit!$D34*1000</f>
        <v>0</v>
      </c>
      <c r="Z155" s="63">
        <f>Z$27*charges_exploit!$D34*1000</f>
        <v>0</v>
      </c>
      <c r="AA155" s="63">
        <f>AA$27*charges_exploit!$D34*1000</f>
        <v>0</v>
      </c>
      <c r="AB155" s="104">
        <f t="shared" si="194"/>
        <v>0</v>
      </c>
      <c r="AC155" s="63">
        <f>AC$27*charges_exploit!$D34*1000</f>
        <v>0</v>
      </c>
      <c r="AD155" s="63">
        <f>AD$27*charges_exploit!$D34*1000</f>
        <v>0</v>
      </c>
      <c r="AE155" s="63">
        <f>AE$27*charges_exploit!$D34*1000</f>
        <v>0</v>
      </c>
      <c r="AF155" s="63">
        <f>AF$27*charges_exploit!$D34*1000</f>
        <v>0</v>
      </c>
      <c r="AG155" s="63">
        <f>AG$27*charges_exploit!$D34*1000</f>
        <v>0</v>
      </c>
      <c r="AH155" s="63">
        <f>AH$27*charges_exploit!$D34*1000</f>
        <v>0</v>
      </c>
      <c r="AI155" s="63">
        <f>AI$27*charges_exploit!$D34*1000</f>
        <v>0</v>
      </c>
      <c r="AJ155" s="63">
        <f>AJ$27*charges_exploit!$D34*1000</f>
        <v>0</v>
      </c>
      <c r="AK155" s="63">
        <f>AK$27*charges_exploit!$D34*1000</f>
        <v>0</v>
      </c>
      <c r="AL155" s="63">
        <f>AL$27*charges_exploit!$D34*1000</f>
        <v>0</v>
      </c>
      <c r="AM155" s="63">
        <f>AM$27*charges_exploit!$D34*1000</f>
        <v>0</v>
      </c>
      <c r="AN155" s="63">
        <f>AN$27*charges_exploit!$D34*1000</f>
        <v>0</v>
      </c>
      <c r="AO155" s="104">
        <f t="shared" si="195"/>
        <v>0</v>
      </c>
      <c r="AP155" s="63">
        <f>AP$27*charges_exploit!$D34*1000</f>
        <v>0</v>
      </c>
      <c r="AQ155" s="63">
        <f>AQ$27*charges_exploit!$D34*1000</f>
        <v>0</v>
      </c>
      <c r="AR155" s="63">
        <f>AR$27*charges_exploit!$D34*1000</f>
        <v>0</v>
      </c>
      <c r="AS155" s="63">
        <f>AS$27*charges_exploit!$D34*1000</f>
        <v>0</v>
      </c>
      <c r="AT155" s="63">
        <f>AT$27*charges_exploit!$D34*1000</f>
        <v>0</v>
      </c>
      <c r="AU155" s="63">
        <f>AU$27*charges_exploit!$D34*1000</f>
        <v>0</v>
      </c>
      <c r="AV155" s="63">
        <f>AV$27*charges_exploit!$D34*1000</f>
        <v>0</v>
      </c>
      <c r="AW155" s="63">
        <f>AW$27*charges_exploit!$D34*1000</f>
        <v>0</v>
      </c>
      <c r="AX155" s="63">
        <f>AX$27*charges_exploit!$D34*1000</f>
        <v>0</v>
      </c>
      <c r="AY155" s="63">
        <f>AY$27*charges_exploit!$D34*1000</f>
        <v>0</v>
      </c>
      <c r="AZ155" s="63">
        <f>AZ$27*charges_exploit!$D34*1000</f>
        <v>0</v>
      </c>
      <c r="BA155" s="63">
        <f>BA$27*charges_exploit!$D34*1000</f>
        <v>0</v>
      </c>
      <c r="BB155" s="104">
        <f t="shared" si="196"/>
        <v>0</v>
      </c>
      <c r="BC155" s="63">
        <f>BC$27*charges_exploit!$D34*1000</f>
        <v>0</v>
      </c>
      <c r="BD155" s="63">
        <f>BD$27*charges_exploit!$D34*1000</f>
        <v>0</v>
      </c>
      <c r="BE155" s="63">
        <f>BE$27*charges_exploit!$D34*1000</f>
        <v>0</v>
      </c>
      <c r="BF155" s="63">
        <f>BF$27*charges_exploit!$D34*1000</f>
        <v>0</v>
      </c>
      <c r="BG155" s="63">
        <f>BG$27*charges_exploit!$D34*1000</f>
        <v>0</v>
      </c>
      <c r="BH155" s="63">
        <f>BH$27*charges_exploit!$D34*1000</f>
        <v>0</v>
      </c>
      <c r="BI155" s="63">
        <f>BI$27*charges_exploit!$D34*1000</f>
        <v>0</v>
      </c>
      <c r="BJ155" s="63">
        <f>BJ$27*charges_exploit!$D34*1000</f>
        <v>0</v>
      </c>
      <c r="BK155" s="63">
        <f>BK$27*charges_exploit!$D34*1000</f>
        <v>0</v>
      </c>
      <c r="BL155" s="63">
        <f>BL$27*charges_exploit!$D34*1000</f>
        <v>0</v>
      </c>
      <c r="BM155" s="63">
        <f>BM$27*charges_exploit!$D34*1000</f>
        <v>0</v>
      </c>
      <c r="BN155" s="63">
        <f>BN$27*charges_exploit!$D34*1000</f>
        <v>0</v>
      </c>
      <c r="BO155" s="104">
        <f t="shared" si="197"/>
        <v>0</v>
      </c>
    </row>
    <row r="156" spans="2:67" x14ac:dyDescent="0.25">
      <c r="B156" s="106">
        <f>charges_exploit!B35</f>
        <v>0</v>
      </c>
      <c r="C156" s="63">
        <f>C$27*charges_exploit!$D35*1000</f>
        <v>0</v>
      </c>
      <c r="D156" s="63">
        <f>D$27*charges_exploit!$D35*1000</f>
        <v>0</v>
      </c>
      <c r="E156" s="63">
        <f>E$27*charges_exploit!$D35*1000</f>
        <v>0</v>
      </c>
      <c r="F156" s="63">
        <f>F$27*charges_exploit!$D35*1000</f>
        <v>0</v>
      </c>
      <c r="G156" s="63">
        <f>G$27*charges_exploit!$D35*1000</f>
        <v>0</v>
      </c>
      <c r="H156" s="63">
        <f>H$27*charges_exploit!$D35*1000</f>
        <v>0</v>
      </c>
      <c r="I156" s="63">
        <f>I$27*charges_exploit!$D35*1000</f>
        <v>0</v>
      </c>
      <c r="J156" s="63">
        <f>J$27*charges_exploit!$D35*1000</f>
        <v>0</v>
      </c>
      <c r="K156" s="63">
        <f>K$27*charges_exploit!$D35*1000</f>
        <v>0</v>
      </c>
      <c r="L156" s="63">
        <f>L$27*charges_exploit!$D35*1000</f>
        <v>0</v>
      </c>
      <c r="M156" s="63">
        <f>M$27*charges_exploit!$D35*1000</f>
        <v>0</v>
      </c>
      <c r="N156" s="63">
        <f>N$27*charges_exploit!$D35*1000</f>
        <v>0</v>
      </c>
      <c r="O156" s="104">
        <f t="shared" si="193"/>
        <v>0</v>
      </c>
      <c r="P156" s="63">
        <f>P$27*charges_exploit!$D35*1000</f>
        <v>0</v>
      </c>
      <c r="Q156" s="63">
        <f>Q$27*charges_exploit!$D35*1000</f>
        <v>0</v>
      </c>
      <c r="R156" s="63">
        <f>R$27*charges_exploit!$D35*1000</f>
        <v>0</v>
      </c>
      <c r="S156" s="63">
        <f>S$27*charges_exploit!$D35*1000</f>
        <v>0</v>
      </c>
      <c r="T156" s="63">
        <f>T$27*charges_exploit!$D35*1000</f>
        <v>0</v>
      </c>
      <c r="U156" s="63">
        <f>U$27*charges_exploit!$D35*1000</f>
        <v>0</v>
      </c>
      <c r="V156" s="63">
        <f>V$27*charges_exploit!$D35*1000</f>
        <v>0</v>
      </c>
      <c r="W156" s="63">
        <f>W$27*charges_exploit!$D35*1000</f>
        <v>0</v>
      </c>
      <c r="X156" s="63">
        <f>X$27*charges_exploit!$D35*1000</f>
        <v>0</v>
      </c>
      <c r="Y156" s="63">
        <f>Y$27*charges_exploit!$D35*1000</f>
        <v>0</v>
      </c>
      <c r="Z156" s="63">
        <f>Z$27*charges_exploit!$D35*1000</f>
        <v>0</v>
      </c>
      <c r="AA156" s="63">
        <f>AA$27*charges_exploit!$D35*1000</f>
        <v>0</v>
      </c>
      <c r="AB156" s="104">
        <f t="shared" si="194"/>
        <v>0</v>
      </c>
      <c r="AC156" s="63">
        <f>AC$27*charges_exploit!$D35*1000</f>
        <v>0</v>
      </c>
      <c r="AD156" s="63">
        <f>AD$27*charges_exploit!$D35*1000</f>
        <v>0</v>
      </c>
      <c r="AE156" s="63">
        <f>AE$27*charges_exploit!$D35*1000</f>
        <v>0</v>
      </c>
      <c r="AF156" s="63">
        <f>AF$27*charges_exploit!$D35*1000</f>
        <v>0</v>
      </c>
      <c r="AG156" s="63">
        <f>AG$27*charges_exploit!$D35*1000</f>
        <v>0</v>
      </c>
      <c r="AH156" s="63">
        <f>AH$27*charges_exploit!$D35*1000</f>
        <v>0</v>
      </c>
      <c r="AI156" s="63">
        <f>AI$27*charges_exploit!$D35*1000</f>
        <v>0</v>
      </c>
      <c r="AJ156" s="63">
        <f>AJ$27*charges_exploit!$D35*1000</f>
        <v>0</v>
      </c>
      <c r="AK156" s="63">
        <f>AK$27*charges_exploit!$D35*1000</f>
        <v>0</v>
      </c>
      <c r="AL156" s="63">
        <f>AL$27*charges_exploit!$D35*1000</f>
        <v>0</v>
      </c>
      <c r="AM156" s="63">
        <f>AM$27*charges_exploit!$D35*1000</f>
        <v>0</v>
      </c>
      <c r="AN156" s="63">
        <f>AN$27*charges_exploit!$D35*1000</f>
        <v>0</v>
      </c>
      <c r="AO156" s="104">
        <f t="shared" si="195"/>
        <v>0</v>
      </c>
      <c r="AP156" s="63">
        <f>AP$27*charges_exploit!$D35*1000</f>
        <v>0</v>
      </c>
      <c r="AQ156" s="63">
        <f>AQ$27*charges_exploit!$D35*1000</f>
        <v>0</v>
      </c>
      <c r="AR156" s="63">
        <f>AR$27*charges_exploit!$D35*1000</f>
        <v>0</v>
      </c>
      <c r="AS156" s="63">
        <f>AS$27*charges_exploit!$D35*1000</f>
        <v>0</v>
      </c>
      <c r="AT156" s="63">
        <f>AT$27*charges_exploit!$D35*1000</f>
        <v>0</v>
      </c>
      <c r="AU156" s="63">
        <f>AU$27*charges_exploit!$D35*1000</f>
        <v>0</v>
      </c>
      <c r="AV156" s="63">
        <f>AV$27*charges_exploit!$D35*1000</f>
        <v>0</v>
      </c>
      <c r="AW156" s="63">
        <f>AW$27*charges_exploit!$D35*1000</f>
        <v>0</v>
      </c>
      <c r="AX156" s="63">
        <f>AX$27*charges_exploit!$D35*1000</f>
        <v>0</v>
      </c>
      <c r="AY156" s="63">
        <f>AY$27*charges_exploit!$D35*1000</f>
        <v>0</v>
      </c>
      <c r="AZ156" s="63">
        <f>AZ$27*charges_exploit!$D35*1000</f>
        <v>0</v>
      </c>
      <c r="BA156" s="63">
        <f>BA$27*charges_exploit!$D35*1000</f>
        <v>0</v>
      </c>
      <c r="BB156" s="104">
        <f t="shared" si="196"/>
        <v>0</v>
      </c>
      <c r="BC156" s="63">
        <f>BC$27*charges_exploit!$D35*1000</f>
        <v>0</v>
      </c>
      <c r="BD156" s="63">
        <f>BD$27*charges_exploit!$D35*1000</f>
        <v>0</v>
      </c>
      <c r="BE156" s="63">
        <f>BE$27*charges_exploit!$D35*1000</f>
        <v>0</v>
      </c>
      <c r="BF156" s="63">
        <f>BF$27*charges_exploit!$D35*1000</f>
        <v>0</v>
      </c>
      <c r="BG156" s="63">
        <f>BG$27*charges_exploit!$D35*1000</f>
        <v>0</v>
      </c>
      <c r="BH156" s="63">
        <f>BH$27*charges_exploit!$D35*1000</f>
        <v>0</v>
      </c>
      <c r="BI156" s="63">
        <f>BI$27*charges_exploit!$D35*1000</f>
        <v>0</v>
      </c>
      <c r="BJ156" s="63">
        <f>BJ$27*charges_exploit!$D35*1000</f>
        <v>0</v>
      </c>
      <c r="BK156" s="63">
        <f>BK$27*charges_exploit!$D35*1000</f>
        <v>0</v>
      </c>
      <c r="BL156" s="63">
        <f>BL$27*charges_exploit!$D35*1000</f>
        <v>0</v>
      </c>
      <c r="BM156" s="63">
        <f>BM$27*charges_exploit!$D35*1000</f>
        <v>0</v>
      </c>
      <c r="BN156" s="63">
        <f>BN$27*charges_exploit!$D35*1000</f>
        <v>0</v>
      </c>
      <c r="BO156" s="104">
        <f t="shared" si="197"/>
        <v>0</v>
      </c>
    </row>
    <row r="157" spans="2:67" x14ac:dyDescent="0.25">
      <c r="B157" s="106">
        <f>charges_exploit!B36</f>
        <v>0</v>
      </c>
      <c r="C157" s="63">
        <f>C$27*charges_exploit!$D36*1000</f>
        <v>0</v>
      </c>
      <c r="D157" s="63">
        <f>D$27*charges_exploit!$D36*1000</f>
        <v>0</v>
      </c>
      <c r="E157" s="63">
        <f>E$27*charges_exploit!$D36*1000</f>
        <v>0</v>
      </c>
      <c r="F157" s="63">
        <f>F$27*charges_exploit!$D36*1000</f>
        <v>0</v>
      </c>
      <c r="G157" s="63">
        <f>G$27*charges_exploit!$D36*1000</f>
        <v>0</v>
      </c>
      <c r="H157" s="63">
        <f>H$27*charges_exploit!$D36*1000</f>
        <v>0</v>
      </c>
      <c r="I157" s="63">
        <f>I$27*charges_exploit!$D36*1000</f>
        <v>0</v>
      </c>
      <c r="J157" s="63">
        <f>J$27*charges_exploit!$D36*1000</f>
        <v>0</v>
      </c>
      <c r="K157" s="63">
        <f>K$27*charges_exploit!$D36*1000</f>
        <v>0</v>
      </c>
      <c r="L157" s="63">
        <f>L$27*charges_exploit!$D36*1000</f>
        <v>0</v>
      </c>
      <c r="M157" s="63">
        <f>M$27*charges_exploit!$D36*1000</f>
        <v>0</v>
      </c>
      <c r="N157" s="63">
        <f>N$27*charges_exploit!$D36*1000</f>
        <v>0</v>
      </c>
      <c r="O157" s="104">
        <f t="shared" si="193"/>
        <v>0</v>
      </c>
      <c r="P157" s="63">
        <f>P$27*charges_exploit!$D36*1000</f>
        <v>0</v>
      </c>
      <c r="Q157" s="63">
        <f>Q$27*charges_exploit!$D36*1000</f>
        <v>0</v>
      </c>
      <c r="R157" s="63">
        <f>R$27*charges_exploit!$D36*1000</f>
        <v>0</v>
      </c>
      <c r="S157" s="63">
        <f>S$27*charges_exploit!$D36*1000</f>
        <v>0</v>
      </c>
      <c r="T157" s="63">
        <f>T$27*charges_exploit!$D36*1000</f>
        <v>0</v>
      </c>
      <c r="U157" s="63">
        <f>U$27*charges_exploit!$D36*1000</f>
        <v>0</v>
      </c>
      <c r="V157" s="63">
        <f>V$27*charges_exploit!$D36*1000</f>
        <v>0</v>
      </c>
      <c r="W157" s="63">
        <f>W$27*charges_exploit!$D36*1000</f>
        <v>0</v>
      </c>
      <c r="X157" s="63">
        <f>X$27*charges_exploit!$D36*1000</f>
        <v>0</v>
      </c>
      <c r="Y157" s="63">
        <f>Y$27*charges_exploit!$D36*1000</f>
        <v>0</v>
      </c>
      <c r="Z157" s="63">
        <f>Z$27*charges_exploit!$D36*1000</f>
        <v>0</v>
      </c>
      <c r="AA157" s="63">
        <f>AA$27*charges_exploit!$D36*1000</f>
        <v>0</v>
      </c>
      <c r="AB157" s="104">
        <f t="shared" si="194"/>
        <v>0</v>
      </c>
      <c r="AC157" s="63">
        <f>AC$27*charges_exploit!$D36*1000</f>
        <v>0</v>
      </c>
      <c r="AD157" s="63">
        <f>AD$27*charges_exploit!$D36*1000</f>
        <v>0</v>
      </c>
      <c r="AE157" s="63">
        <f>AE$27*charges_exploit!$D36*1000</f>
        <v>0</v>
      </c>
      <c r="AF157" s="63">
        <f>AF$27*charges_exploit!$D36*1000</f>
        <v>0</v>
      </c>
      <c r="AG157" s="63">
        <f>AG$27*charges_exploit!$D36*1000</f>
        <v>0</v>
      </c>
      <c r="AH157" s="63">
        <f>AH$27*charges_exploit!$D36*1000</f>
        <v>0</v>
      </c>
      <c r="AI157" s="63">
        <f>AI$27*charges_exploit!$D36*1000</f>
        <v>0</v>
      </c>
      <c r="AJ157" s="63">
        <f>AJ$27*charges_exploit!$D36*1000</f>
        <v>0</v>
      </c>
      <c r="AK157" s="63">
        <f>AK$27*charges_exploit!$D36*1000</f>
        <v>0</v>
      </c>
      <c r="AL157" s="63">
        <f>AL$27*charges_exploit!$D36*1000</f>
        <v>0</v>
      </c>
      <c r="AM157" s="63">
        <f>AM$27*charges_exploit!$D36*1000</f>
        <v>0</v>
      </c>
      <c r="AN157" s="63">
        <f>AN$27*charges_exploit!$D36*1000</f>
        <v>0</v>
      </c>
      <c r="AO157" s="104">
        <f t="shared" si="195"/>
        <v>0</v>
      </c>
      <c r="AP157" s="63">
        <f>AP$27*charges_exploit!$D36*1000</f>
        <v>0</v>
      </c>
      <c r="AQ157" s="63">
        <f>AQ$27*charges_exploit!$D36*1000</f>
        <v>0</v>
      </c>
      <c r="AR157" s="63">
        <f>AR$27*charges_exploit!$D36*1000</f>
        <v>0</v>
      </c>
      <c r="AS157" s="63">
        <f>AS$27*charges_exploit!$D36*1000</f>
        <v>0</v>
      </c>
      <c r="AT157" s="63">
        <f>AT$27*charges_exploit!$D36*1000</f>
        <v>0</v>
      </c>
      <c r="AU157" s="63">
        <f>AU$27*charges_exploit!$D36*1000</f>
        <v>0</v>
      </c>
      <c r="AV157" s="63">
        <f>AV$27*charges_exploit!$D36*1000</f>
        <v>0</v>
      </c>
      <c r="AW157" s="63">
        <f>AW$27*charges_exploit!$D36*1000</f>
        <v>0</v>
      </c>
      <c r="AX157" s="63">
        <f>AX$27*charges_exploit!$D36*1000</f>
        <v>0</v>
      </c>
      <c r="AY157" s="63">
        <f>AY$27*charges_exploit!$D36*1000</f>
        <v>0</v>
      </c>
      <c r="AZ157" s="63">
        <f>AZ$27*charges_exploit!$D36*1000</f>
        <v>0</v>
      </c>
      <c r="BA157" s="63">
        <f>BA$27*charges_exploit!$D36*1000</f>
        <v>0</v>
      </c>
      <c r="BB157" s="104">
        <f t="shared" si="196"/>
        <v>0</v>
      </c>
      <c r="BC157" s="63">
        <f>BC$27*charges_exploit!$D36*1000</f>
        <v>0</v>
      </c>
      <c r="BD157" s="63">
        <f>BD$27*charges_exploit!$D36*1000</f>
        <v>0</v>
      </c>
      <c r="BE157" s="63">
        <f>BE$27*charges_exploit!$D36*1000</f>
        <v>0</v>
      </c>
      <c r="BF157" s="63">
        <f>BF$27*charges_exploit!$D36*1000</f>
        <v>0</v>
      </c>
      <c r="BG157" s="63">
        <f>BG$27*charges_exploit!$D36*1000</f>
        <v>0</v>
      </c>
      <c r="BH157" s="63">
        <f>BH$27*charges_exploit!$D36*1000</f>
        <v>0</v>
      </c>
      <c r="BI157" s="63">
        <f>BI$27*charges_exploit!$D36*1000</f>
        <v>0</v>
      </c>
      <c r="BJ157" s="63">
        <f>BJ$27*charges_exploit!$D36*1000</f>
        <v>0</v>
      </c>
      <c r="BK157" s="63">
        <f>BK$27*charges_exploit!$D36*1000</f>
        <v>0</v>
      </c>
      <c r="BL157" s="63">
        <f>BL$27*charges_exploit!$D36*1000</f>
        <v>0</v>
      </c>
      <c r="BM157" s="63">
        <f>BM$27*charges_exploit!$D36*1000</f>
        <v>0</v>
      </c>
      <c r="BN157" s="63">
        <f>BN$27*charges_exploit!$D36*1000</f>
        <v>0</v>
      </c>
      <c r="BO157" s="104">
        <f t="shared" si="197"/>
        <v>0</v>
      </c>
    </row>
    <row r="158" spans="2:67" x14ac:dyDescent="0.25">
      <c r="B158" s="106">
        <f>charges_exploit!B37</f>
        <v>0</v>
      </c>
      <c r="C158" s="63">
        <f>C$27*charges_exploit!$D37*1000</f>
        <v>0</v>
      </c>
      <c r="D158" s="63">
        <f>D$27*charges_exploit!$D37*1000</f>
        <v>0</v>
      </c>
      <c r="E158" s="63">
        <f>E$27*charges_exploit!$D37*1000</f>
        <v>0</v>
      </c>
      <c r="F158" s="63">
        <f>F$27*charges_exploit!$D37*1000</f>
        <v>0</v>
      </c>
      <c r="G158" s="63">
        <f>G$27*charges_exploit!$D37*1000</f>
        <v>0</v>
      </c>
      <c r="H158" s="63">
        <f>H$27*charges_exploit!$D37*1000</f>
        <v>0</v>
      </c>
      <c r="I158" s="63">
        <f>I$27*charges_exploit!$D37*1000</f>
        <v>0</v>
      </c>
      <c r="J158" s="63">
        <f>J$27*charges_exploit!$D37*1000</f>
        <v>0</v>
      </c>
      <c r="K158" s="63">
        <f>K$27*charges_exploit!$D37*1000</f>
        <v>0</v>
      </c>
      <c r="L158" s="63">
        <f>L$27*charges_exploit!$D37*1000</f>
        <v>0</v>
      </c>
      <c r="M158" s="63">
        <f>M$27*charges_exploit!$D37*1000</f>
        <v>0</v>
      </c>
      <c r="N158" s="63">
        <f>N$27*charges_exploit!$D37*1000</f>
        <v>0</v>
      </c>
      <c r="O158" s="104">
        <f t="shared" si="193"/>
        <v>0</v>
      </c>
      <c r="P158" s="63">
        <f>P$27*charges_exploit!$D37*1000</f>
        <v>0</v>
      </c>
      <c r="Q158" s="63">
        <f>Q$27*charges_exploit!$D37*1000</f>
        <v>0</v>
      </c>
      <c r="R158" s="63">
        <f>R$27*charges_exploit!$D37*1000</f>
        <v>0</v>
      </c>
      <c r="S158" s="63">
        <f>S$27*charges_exploit!$D37*1000</f>
        <v>0</v>
      </c>
      <c r="T158" s="63">
        <f>T$27*charges_exploit!$D37*1000</f>
        <v>0</v>
      </c>
      <c r="U158" s="63">
        <f>U$27*charges_exploit!$D37*1000</f>
        <v>0</v>
      </c>
      <c r="V158" s="63">
        <f>V$27*charges_exploit!$D37*1000</f>
        <v>0</v>
      </c>
      <c r="W158" s="63">
        <f>W$27*charges_exploit!$D37*1000</f>
        <v>0</v>
      </c>
      <c r="X158" s="63">
        <f>X$27*charges_exploit!$D37*1000</f>
        <v>0</v>
      </c>
      <c r="Y158" s="63">
        <f>Y$27*charges_exploit!$D37*1000</f>
        <v>0</v>
      </c>
      <c r="Z158" s="63">
        <f>Z$27*charges_exploit!$D37*1000</f>
        <v>0</v>
      </c>
      <c r="AA158" s="63">
        <f>AA$27*charges_exploit!$D37*1000</f>
        <v>0</v>
      </c>
      <c r="AB158" s="104">
        <f t="shared" si="194"/>
        <v>0</v>
      </c>
      <c r="AC158" s="63">
        <f>AC$27*charges_exploit!$D37*1000</f>
        <v>0</v>
      </c>
      <c r="AD158" s="63">
        <f>AD$27*charges_exploit!$D37*1000</f>
        <v>0</v>
      </c>
      <c r="AE158" s="63">
        <f>AE$27*charges_exploit!$D37*1000</f>
        <v>0</v>
      </c>
      <c r="AF158" s="63">
        <f>AF$27*charges_exploit!$D37*1000</f>
        <v>0</v>
      </c>
      <c r="AG158" s="63">
        <f>AG$27*charges_exploit!$D37*1000</f>
        <v>0</v>
      </c>
      <c r="AH158" s="63">
        <f>AH$27*charges_exploit!$D37*1000</f>
        <v>0</v>
      </c>
      <c r="AI158" s="63">
        <f>AI$27*charges_exploit!$D37*1000</f>
        <v>0</v>
      </c>
      <c r="AJ158" s="63">
        <f>AJ$27*charges_exploit!$D37*1000</f>
        <v>0</v>
      </c>
      <c r="AK158" s="63">
        <f>AK$27*charges_exploit!$D37*1000</f>
        <v>0</v>
      </c>
      <c r="AL158" s="63">
        <f>AL$27*charges_exploit!$D37*1000</f>
        <v>0</v>
      </c>
      <c r="AM158" s="63">
        <f>AM$27*charges_exploit!$D37*1000</f>
        <v>0</v>
      </c>
      <c r="AN158" s="63">
        <f>AN$27*charges_exploit!$D37*1000</f>
        <v>0</v>
      </c>
      <c r="AO158" s="104">
        <f t="shared" si="195"/>
        <v>0</v>
      </c>
      <c r="AP158" s="63">
        <f>AP$27*charges_exploit!$D37*1000</f>
        <v>0</v>
      </c>
      <c r="AQ158" s="63">
        <f>AQ$27*charges_exploit!$D37*1000</f>
        <v>0</v>
      </c>
      <c r="AR158" s="63">
        <f>AR$27*charges_exploit!$D37*1000</f>
        <v>0</v>
      </c>
      <c r="AS158" s="63">
        <f>AS$27*charges_exploit!$D37*1000</f>
        <v>0</v>
      </c>
      <c r="AT158" s="63">
        <f>AT$27*charges_exploit!$D37*1000</f>
        <v>0</v>
      </c>
      <c r="AU158" s="63">
        <f>AU$27*charges_exploit!$D37*1000</f>
        <v>0</v>
      </c>
      <c r="AV158" s="63">
        <f>AV$27*charges_exploit!$D37*1000</f>
        <v>0</v>
      </c>
      <c r="AW158" s="63">
        <f>AW$27*charges_exploit!$D37*1000</f>
        <v>0</v>
      </c>
      <c r="AX158" s="63">
        <f>AX$27*charges_exploit!$D37*1000</f>
        <v>0</v>
      </c>
      <c r="AY158" s="63">
        <f>AY$27*charges_exploit!$D37*1000</f>
        <v>0</v>
      </c>
      <c r="AZ158" s="63">
        <f>AZ$27*charges_exploit!$D37*1000</f>
        <v>0</v>
      </c>
      <c r="BA158" s="63">
        <f>BA$27*charges_exploit!$D37*1000</f>
        <v>0</v>
      </c>
      <c r="BB158" s="104">
        <f t="shared" si="196"/>
        <v>0</v>
      </c>
      <c r="BC158" s="63">
        <f>BC$27*charges_exploit!$D37*1000</f>
        <v>0</v>
      </c>
      <c r="BD158" s="63">
        <f>BD$27*charges_exploit!$D37*1000</f>
        <v>0</v>
      </c>
      <c r="BE158" s="63">
        <f>BE$27*charges_exploit!$D37*1000</f>
        <v>0</v>
      </c>
      <c r="BF158" s="63">
        <f>BF$27*charges_exploit!$D37*1000</f>
        <v>0</v>
      </c>
      <c r="BG158" s="63">
        <f>BG$27*charges_exploit!$D37*1000</f>
        <v>0</v>
      </c>
      <c r="BH158" s="63">
        <f>BH$27*charges_exploit!$D37*1000</f>
        <v>0</v>
      </c>
      <c r="BI158" s="63">
        <f>BI$27*charges_exploit!$D37*1000</f>
        <v>0</v>
      </c>
      <c r="BJ158" s="63">
        <f>BJ$27*charges_exploit!$D37*1000</f>
        <v>0</v>
      </c>
      <c r="BK158" s="63">
        <f>BK$27*charges_exploit!$D37*1000</f>
        <v>0</v>
      </c>
      <c r="BL158" s="63">
        <f>BL$27*charges_exploit!$D37*1000</f>
        <v>0</v>
      </c>
      <c r="BM158" s="63">
        <f>BM$27*charges_exploit!$D37*1000</f>
        <v>0</v>
      </c>
      <c r="BN158" s="63">
        <f>BN$27*charges_exploit!$D37*1000</f>
        <v>0</v>
      </c>
      <c r="BO158" s="104">
        <f t="shared" si="197"/>
        <v>0</v>
      </c>
    </row>
    <row r="159" spans="2:67" x14ac:dyDescent="0.25">
      <c r="B159" s="106">
        <f>charges_exploit!B38</f>
        <v>0</v>
      </c>
      <c r="C159" s="63">
        <f>C$27*charges_exploit!$D38*1000</f>
        <v>0</v>
      </c>
      <c r="D159" s="63">
        <f>D$27*charges_exploit!$D38*1000</f>
        <v>0</v>
      </c>
      <c r="E159" s="63">
        <f>E$27*charges_exploit!$D38*1000</f>
        <v>0</v>
      </c>
      <c r="F159" s="63">
        <f>F$27*charges_exploit!$D38*1000</f>
        <v>0</v>
      </c>
      <c r="G159" s="63">
        <f>G$27*charges_exploit!$D38*1000</f>
        <v>0</v>
      </c>
      <c r="H159" s="63">
        <f>H$27*charges_exploit!$D38*1000</f>
        <v>0</v>
      </c>
      <c r="I159" s="63">
        <f>I$27*charges_exploit!$D38*1000</f>
        <v>0</v>
      </c>
      <c r="J159" s="63">
        <f>J$27*charges_exploit!$D38*1000</f>
        <v>0</v>
      </c>
      <c r="K159" s="63">
        <f>K$27*charges_exploit!$D38*1000</f>
        <v>0</v>
      </c>
      <c r="L159" s="63">
        <f>L$27*charges_exploit!$D38*1000</f>
        <v>0</v>
      </c>
      <c r="M159" s="63">
        <f>M$27*charges_exploit!$D38*1000</f>
        <v>0</v>
      </c>
      <c r="N159" s="63">
        <f>N$27*charges_exploit!$D38*1000</f>
        <v>0</v>
      </c>
      <c r="O159" s="104">
        <f t="shared" si="193"/>
        <v>0</v>
      </c>
      <c r="P159" s="63">
        <f>P$27*charges_exploit!$D38*1000</f>
        <v>0</v>
      </c>
      <c r="Q159" s="63">
        <f>Q$27*charges_exploit!$D38*1000</f>
        <v>0</v>
      </c>
      <c r="R159" s="63">
        <f>R$27*charges_exploit!$D38*1000</f>
        <v>0</v>
      </c>
      <c r="S159" s="63">
        <f>S$27*charges_exploit!$D38*1000</f>
        <v>0</v>
      </c>
      <c r="T159" s="63">
        <f>T$27*charges_exploit!$D38*1000</f>
        <v>0</v>
      </c>
      <c r="U159" s="63">
        <f>U$27*charges_exploit!$D38*1000</f>
        <v>0</v>
      </c>
      <c r="V159" s="63">
        <f>V$27*charges_exploit!$D38*1000</f>
        <v>0</v>
      </c>
      <c r="W159" s="63">
        <f>W$27*charges_exploit!$D38*1000</f>
        <v>0</v>
      </c>
      <c r="X159" s="63">
        <f>X$27*charges_exploit!$D38*1000</f>
        <v>0</v>
      </c>
      <c r="Y159" s="63">
        <f>Y$27*charges_exploit!$D38*1000</f>
        <v>0</v>
      </c>
      <c r="Z159" s="63">
        <f>Z$27*charges_exploit!$D38*1000</f>
        <v>0</v>
      </c>
      <c r="AA159" s="63">
        <f>AA$27*charges_exploit!$D38*1000</f>
        <v>0</v>
      </c>
      <c r="AB159" s="104">
        <f t="shared" si="194"/>
        <v>0</v>
      </c>
      <c r="AC159" s="63">
        <f>AC$27*charges_exploit!$D38*1000</f>
        <v>0</v>
      </c>
      <c r="AD159" s="63">
        <f>AD$27*charges_exploit!$D38*1000</f>
        <v>0</v>
      </c>
      <c r="AE159" s="63">
        <f>AE$27*charges_exploit!$D38*1000</f>
        <v>0</v>
      </c>
      <c r="AF159" s="63">
        <f>AF$27*charges_exploit!$D38*1000</f>
        <v>0</v>
      </c>
      <c r="AG159" s="63">
        <f>AG$27*charges_exploit!$D38*1000</f>
        <v>0</v>
      </c>
      <c r="AH159" s="63">
        <f>AH$27*charges_exploit!$D38*1000</f>
        <v>0</v>
      </c>
      <c r="AI159" s="63">
        <f>AI$27*charges_exploit!$D38*1000</f>
        <v>0</v>
      </c>
      <c r="AJ159" s="63">
        <f>AJ$27*charges_exploit!$D38*1000</f>
        <v>0</v>
      </c>
      <c r="AK159" s="63">
        <f>AK$27*charges_exploit!$D38*1000</f>
        <v>0</v>
      </c>
      <c r="AL159" s="63">
        <f>AL$27*charges_exploit!$D38*1000</f>
        <v>0</v>
      </c>
      <c r="AM159" s="63">
        <f>AM$27*charges_exploit!$D38*1000</f>
        <v>0</v>
      </c>
      <c r="AN159" s="63">
        <f>AN$27*charges_exploit!$D38*1000</f>
        <v>0</v>
      </c>
      <c r="AO159" s="104">
        <f t="shared" si="195"/>
        <v>0</v>
      </c>
      <c r="AP159" s="63">
        <f>AP$27*charges_exploit!$D38*1000</f>
        <v>0</v>
      </c>
      <c r="AQ159" s="63">
        <f>AQ$27*charges_exploit!$D38*1000</f>
        <v>0</v>
      </c>
      <c r="AR159" s="63">
        <f>AR$27*charges_exploit!$D38*1000</f>
        <v>0</v>
      </c>
      <c r="AS159" s="63">
        <f>AS$27*charges_exploit!$D38*1000</f>
        <v>0</v>
      </c>
      <c r="AT159" s="63">
        <f>AT$27*charges_exploit!$D38*1000</f>
        <v>0</v>
      </c>
      <c r="AU159" s="63">
        <f>AU$27*charges_exploit!$D38*1000</f>
        <v>0</v>
      </c>
      <c r="AV159" s="63">
        <f>AV$27*charges_exploit!$D38*1000</f>
        <v>0</v>
      </c>
      <c r="AW159" s="63">
        <f>AW$27*charges_exploit!$D38*1000</f>
        <v>0</v>
      </c>
      <c r="AX159" s="63">
        <f>AX$27*charges_exploit!$D38*1000</f>
        <v>0</v>
      </c>
      <c r="AY159" s="63">
        <f>AY$27*charges_exploit!$D38*1000</f>
        <v>0</v>
      </c>
      <c r="AZ159" s="63">
        <f>AZ$27*charges_exploit!$D38*1000</f>
        <v>0</v>
      </c>
      <c r="BA159" s="63">
        <f>BA$27*charges_exploit!$D38*1000</f>
        <v>0</v>
      </c>
      <c r="BB159" s="104">
        <f t="shared" si="196"/>
        <v>0</v>
      </c>
      <c r="BC159" s="63">
        <f>BC$27*charges_exploit!$D38*1000</f>
        <v>0</v>
      </c>
      <c r="BD159" s="63">
        <f>BD$27*charges_exploit!$D38*1000</f>
        <v>0</v>
      </c>
      <c r="BE159" s="63">
        <f>BE$27*charges_exploit!$D38*1000</f>
        <v>0</v>
      </c>
      <c r="BF159" s="63">
        <f>BF$27*charges_exploit!$D38*1000</f>
        <v>0</v>
      </c>
      <c r="BG159" s="63">
        <f>BG$27*charges_exploit!$D38*1000</f>
        <v>0</v>
      </c>
      <c r="BH159" s="63">
        <f>BH$27*charges_exploit!$D38*1000</f>
        <v>0</v>
      </c>
      <c r="BI159" s="63">
        <f>BI$27*charges_exploit!$D38*1000</f>
        <v>0</v>
      </c>
      <c r="BJ159" s="63">
        <f>BJ$27*charges_exploit!$D38*1000</f>
        <v>0</v>
      </c>
      <c r="BK159" s="63">
        <f>BK$27*charges_exploit!$D38*1000</f>
        <v>0</v>
      </c>
      <c r="BL159" s="63">
        <f>BL$27*charges_exploit!$D38*1000</f>
        <v>0</v>
      </c>
      <c r="BM159" s="63">
        <f>BM$27*charges_exploit!$D38*1000</f>
        <v>0</v>
      </c>
      <c r="BN159" s="63">
        <f>BN$27*charges_exploit!$D38*1000</f>
        <v>0</v>
      </c>
      <c r="BO159" s="104">
        <f t="shared" si="197"/>
        <v>0</v>
      </c>
    </row>
    <row r="160" spans="2:67" ht="30" x14ac:dyDescent="0.25">
      <c r="B160" s="106" t="s">
        <v>336</v>
      </c>
      <c r="C160" s="63">
        <f>(C15+C11+C9)*charges_var_mktg!$C$65</f>
        <v>109508.77192982456</v>
      </c>
      <c r="D160" s="63">
        <f>(D15+D11+D9)*charges_var_mktg!$C$65</f>
        <v>54754.385964912282</v>
      </c>
      <c r="E160" s="63">
        <f>(E15+E11+E9)*charges_var_mktg!$C$65</f>
        <v>54754.385964912282</v>
      </c>
      <c r="F160" s="63">
        <f>(F15+F11+F9)*charges_var_mktg!$C$65</f>
        <v>2190175.4385964912</v>
      </c>
      <c r="G160" s="63">
        <f>(G15+G11+G9)*charges_var_mktg!$C$65</f>
        <v>1642631.5789473683</v>
      </c>
      <c r="H160" s="63">
        <f>(H15+H11+H9)*charges_var_mktg!$C$65</f>
        <v>1095087.7192982456</v>
      </c>
      <c r="I160" s="63">
        <f>(I15+I11+I9)*charges_var_mktg!$C$65</f>
        <v>109508.77192982456</v>
      </c>
      <c r="J160" s="63">
        <f>(J15+J11+J9)*charges_var_mktg!$C$65</f>
        <v>109508.77192982456</v>
      </c>
      <c r="K160" s="63">
        <f>(K15+K11+K9)*charges_var_mktg!$C$65</f>
        <v>54754.385964912282</v>
      </c>
      <c r="L160" s="63">
        <f>(L15+L11+L9)*charges_var_mktg!$C$65</f>
        <v>54754.385964912282</v>
      </c>
      <c r="M160" s="63">
        <f>(M15+M11+M9)*charges_var_mktg!$C$65</f>
        <v>0</v>
      </c>
      <c r="N160" s="63">
        <f>(N15+N11+N9)*charges_var_mktg!$C$65</f>
        <v>0</v>
      </c>
      <c r="O160" s="104">
        <f t="shared" si="193"/>
        <v>5475438.5964912279</v>
      </c>
      <c r="P160" s="63">
        <f>(P15+P11+P9)*charges_var_mktg!$C$65</f>
        <v>0</v>
      </c>
      <c r="Q160" s="63">
        <f>(Q15+Q11+Q9)*charges_var_mktg!$C$65</f>
        <v>0</v>
      </c>
      <c r="R160" s="63">
        <f>(R15+R11+R9)*charges_var_mktg!$C$65</f>
        <v>0</v>
      </c>
      <c r="S160" s="63">
        <f>(S15+S11+S9)*charges_var_mktg!$C$65</f>
        <v>0</v>
      </c>
      <c r="T160" s="63">
        <f>(T15+T11+T9)*charges_var_mktg!$C$65</f>
        <v>0</v>
      </c>
      <c r="U160" s="63">
        <f>(U15+U11+U9)*charges_var_mktg!$C$65</f>
        <v>0</v>
      </c>
      <c r="V160" s="63">
        <f>(V15+V11+V9)*charges_var_mktg!$C$65</f>
        <v>0</v>
      </c>
      <c r="W160" s="63">
        <f>(W15+W11+W9)*charges_var_mktg!$C$65</f>
        <v>0</v>
      </c>
      <c r="X160" s="63">
        <f>(X15+X11+X9)*charges_var_mktg!$C$65</f>
        <v>0</v>
      </c>
      <c r="Y160" s="63">
        <f>(Y15+Y11+Y9)*charges_var_mktg!$C$65</f>
        <v>0</v>
      </c>
      <c r="Z160" s="63">
        <f>(Z15+Z11+Z9)*charges_var_mktg!$C$65</f>
        <v>0</v>
      </c>
      <c r="AA160" s="63">
        <f>(AA15+AA11+AA9)*charges_var_mktg!$C$65</f>
        <v>0</v>
      </c>
      <c r="AB160" s="104">
        <f t="shared" si="194"/>
        <v>0</v>
      </c>
      <c r="AC160" s="63">
        <f>(AC15+AC11+AC9)*charges_var_mktg!$C$65</f>
        <v>0</v>
      </c>
      <c r="AD160" s="63">
        <f>(AD15+AD11+AD9)*charges_var_mktg!$C$65</f>
        <v>0</v>
      </c>
      <c r="AE160" s="63">
        <f>(AE15+AE11+AE9)*charges_var_mktg!$C$65</f>
        <v>0</v>
      </c>
      <c r="AF160" s="63">
        <f>(AF15+AF11+AF9)*charges_var_mktg!$C$65</f>
        <v>0</v>
      </c>
      <c r="AG160" s="63">
        <f>(AG15+AG11+AG9)*charges_var_mktg!$C$65</f>
        <v>0</v>
      </c>
      <c r="AH160" s="63">
        <f>(AH15+AH11+AH9)*charges_var_mktg!$C$65</f>
        <v>0</v>
      </c>
      <c r="AI160" s="63">
        <f>(AI15+AI11+AI9)*charges_var_mktg!$C$65</f>
        <v>0</v>
      </c>
      <c r="AJ160" s="63">
        <f>(AJ15+AJ11+AJ9)*charges_var_mktg!$C$65</f>
        <v>0</v>
      </c>
      <c r="AK160" s="63">
        <f>(AK15+AK11+AK9)*charges_var_mktg!$C$65</f>
        <v>0</v>
      </c>
      <c r="AL160" s="63">
        <f>(AL15+AL11+AL9)*charges_var_mktg!$C$65</f>
        <v>0</v>
      </c>
      <c r="AM160" s="63">
        <f>(AM15+AM11+AM9)*charges_var_mktg!$C$65</f>
        <v>0</v>
      </c>
      <c r="AN160" s="63">
        <f>(AN15+AN11+AN9)*charges_var_mktg!$C$65</f>
        <v>0</v>
      </c>
      <c r="AO160" s="104">
        <f t="shared" si="195"/>
        <v>0</v>
      </c>
      <c r="AP160" s="63">
        <f>(AP15+AP11+AP9)*charges_var_mktg!$C$65</f>
        <v>0</v>
      </c>
      <c r="AQ160" s="63">
        <f>(AQ15+AQ11+AQ9)*charges_var_mktg!$C$65</f>
        <v>0</v>
      </c>
      <c r="AR160" s="63">
        <f>(AR15+AR11+AR9)*charges_var_mktg!$C$65</f>
        <v>0</v>
      </c>
      <c r="AS160" s="63">
        <f>(AS15+AS11+AS9)*charges_var_mktg!$C$65</f>
        <v>0</v>
      </c>
      <c r="AT160" s="63">
        <f>(AT15+AT11+AT9)*charges_var_mktg!$C$65</f>
        <v>0</v>
      </c>
      <c r="AU160" s="63">
        <f>(AU15+AU11+AU9)*charges_var_mktg!$C$65</f>
        <v>0</v>
      </c>
      <c r="AV160" s="63">
        <f>(AV15+AV11+AV9)*charges_var_mktg!$C$65</f>
        <v>0</v>
      </c>
      <c r="AW160" s="63">
        <f>(AW15+AW11+AW9)*charges_var_mktg!$C$65</f>
        <v>0</v>
      </c>
      <c r="AX160" s="63">
        <f>(AX15+AX11+AX9)*charges_var_mktg!$C$65</f>
        <v>0</v>
      </c>
      <c r="AY160" s="63">
        <f>(AY15+AY11+AY9)*charges_var_mktg!$C$65</f>
        <v>0</v>
      </c>
      <c r="AZ160" s="63">
        <f>(AZ15+AZ11+AZ9)*charges_var_mktg!$C$65</f>
        <v>0</v>
      </c>
      <c r="BA160" s="63">
        <f>(BA15+BA11+BA9)*charges_var_mktg!$C$65</f>
        <v>0</v>
      </c>
      <c r="BB160" s="104">
        <f t="shared" si="196"/>
        <v>0</v>
      </c>
      <c r="BC160" s="63">
        <f>(BC15+BC11+BC9)*charges_var_mktg!$C$65</f>
        <v>0</v>
      </c>
      <c r="BD160" s="63">
        <f>(BD15+BD11+BD9)*charges_var_mktg!$C$65</f>
        <v>0</v>
      </c>
      <c r="BE160" s="63">
        <f>(BE15+BE11+BE9)*charges_var_mktg!$C$65</f>
        <v>0</v>
      </c>
      <c r="BF160" s="63">
        <f>(BF15+BF11+BF9)*charges_var_mktg!$C$65</f>
        <v>0</v>
      </c>
      <c r="BG160" s="63">
        <f>(BG15+BG11+BG9)*charges_var_mktg!$C$65</f>
        <v>0</v>
      </c>
      <c r="BH160" s="63">
        <f>(BH15+BH11+BH9)*charges_var_mktg!$C$65</f>
        <v>0</v>
      </c>
      <c r="BI160" s="63">
        <f>(BI15+BI11+BI9)*charges_var_mktg!$C$65</f>
        <v>0</v>
      </c>
      <c r="BJ160" s="63">
        <f>(BJ15+BJ11+BJ9)*charges_var_mktg!$C$65</f>
        <v>0</v>
      </c>
      <c r="BK160" s="63">
        <f>(BK15+BK11+BK9)*charges_var_mktg!$C$65</f>
        <v>0</v>
      </c>
      <c r="BL160" s="63">
        <f>(BL15+BL11+BL9)*charges_var_mktg!$C$65</f>
        <v>0</v>
      </c>
      <c r="BM160" s="63">
        <f>(BM15+BM11+BM9)*charges_var_mktg!$C$65</f>
        <v>0</v>
      </c>
      <c r="BN160" s="63">
        <f>(BN15+BN11+BN9)*charges_var_mktg!$C$65</f>
        <v>0</v>
      </c>
      <c r="BO160" s="104">
        <f t="shared" si="197"/>
        <v>0</v>
      </c>
    </row>
    <row r="161" spans="2:67" x14ac:dyDescent="0.25">
      <c r="B161" s="151" t="s">
        <v>335</v>
      </c>
      <c r="C161" s="157">
        <f>SUM(C148:C160)</f>
        <v>110888.77192982456</v>
      </c>
      <c r="D161" s="157">
        <f t="shared" ref="D161:N161" si="198">SUM(D148:D160)</f>
        <v>56824.385964912282</v>
      </c>
      <c r="E161" s="157">
        <f t="shared" si="198"/>
        <v>57514.385964912282</v>
      </c>
      <c r="F161" s="157">
        <f t="shared" si="198"/>
        <v>2220535.4385964912</v>
      </c>
      <c r="G161" s="157">
        <f t="shared" si="198"/>
        <v>1693691.5789473683</v>
      </c>
      <c r="H161" s="157">
        <f t="shared" si="198"/>
        <v>1159947.7192982456</v>
      </c>
      <c r="I161" s="157">
        <f t="shared" si="198"/>
        <v>175748.77192982455</v>
      </c>
      <c r="J161" s="157">
        <f t="shared" si="198"/>
        <v>177128.77192982455</v>
      </c>
      <c r="K161" s="157">
        <f t="shared" si="198"/>
        <v>123064.38596491228</v>
      </c>
      <c r="L161" s="157">
        <f t="shared" si="198"/>
        <v>123754.38596491228</v>
      </c>
      <c r="M161" s="157">
        <f t="shared" si="198"/>
        <v>69000</v>
      </c>
      <c r="N161" s="157">
        <f t="shared" si="198"/>
        <v>69000</v>
      </c>
      <c r="O161" s="216">
        <f t="shared" si="193"/>
        <v>6037098.5964912279</v>
      </c>
      <c r="P161" s="217">
        <f>SUM(P148:P160)</f>
        <v>81200</v>
      </c>
      <c r="Q161" s="217">
        <f t="shared" ref="Q161" si="199">SUM(Q148:Q160)</f>
        <v>81200</v>
      </c>
      <c r="R161" s="217">
        <f t="shared" ref="R161" si="200">SUM(R148:R160)</f>
        <v>81200</v>
      </c>
      <c r="S161" s="217">
        <f t="shared" ref="S161" si="201">SUM(S148:S160)</f>
        <v>81200</v>
      </c>
      <c r="T161" s="217">
        <f t="shared" ref="T161" si="202">SUM(T148:T160)</f>
        <v>81200</v>
      </c>
      <c r="U161" s="217">
        <f t="shared" ref="U161" si="203">SUM(U148:U160)</f>
        <v>81200</v>
      </c>
      <c r="V161" s="217">
        <f t="shared" ref="V161" si="204">SUM(V148:V160)</f>
        <v>81200</v>
      </c>
      <c r="W161" s="217">
        <f t="shared" ref="W161" si="205">SUM(W148:W160)</f>
        <v>81200</v>
      </c>
      <c r="X161" s="217">
        <f t="shared" ref="X161" si="206">SUM(X148:X160)</f>
        <v>81200</v>
      </c>
      <c r="Y161" s="217">
        <f t="shared" ref="Y161" si="207">SUM(Y148:Y160)</f>
        <v>81200</v>
      </c>
      <c r="Z161" s="217">
        <f t="shared" ref="Z161" si="208">SUM(Z148:Z160)</f>
        <v>81200</v>
      </c>
      <c r="AA161" s="217">
        <f t="shared" ref="AA161" si="209">SUM(AA148:AA160)</f>
        <v>81200</v>
      </c>
      <c r="AB161" s="216">
        <f t="shared" si="194"/>
        <v>974400</v>
      </c>
      <c r="AC161" s="217">
        <f>SUM(AC148:AC160)</f>
        <v>81400</v>
      </c>
      <c r="AD161" s="217">
        <f t="shared" ref="AD161" si="210">SUM(AD148:AD160)</f>
        <v>81400</v>
      </c>
      <c r="AE161" s="217">
        <f t="shared" ref="AE161" si="211">SUM(AE148:AE160)</f>
        <v>81400</v>
      </c>
      <c r="AF161" s="217">
        <f t="shared" ref="AF161" si="212">SUM(AF148:AF160)</f>
        <v>81400</v>
      </c>
      <c r="AG161" s="217">
        <f t="shared" ref="AG161" si="213">SUM(AG148:AG160)</f>
        <v>81400</v>
      </c>
      <c r="AH161" s="217">
        <f t="shared" ref="AH161" si="214">SUM(AH148:AH160)</f>
        <v>81400</v>
      </c>
      <c r="AI161" s="217">
        <f t="shared" ref="AI161" si="215">SUM(AI148:AI160)</f>
        <v>81400</v>
      </c>
      <c r="AJ161" s="217">
        <f t="shared" ref="AJ161" si="216">SUM(AJ148:AJ160)</f>
        <v>81400</v>
      </c>
      <c r="AK161" s="217">
        <f t="shared" ref="AK161" si="217">SUM(AK148:AK160)</f>
        <v>81400</v>
      </c>
      <c r="AL161" s="217">
        <f t="shared" ref="AL161" si="218">SUM(AL148:AL160)</f>
        <v>81400</v>
      </c>
      <c r="AM161" s="217">
        <f t="shared" ref="AM161" si="219">SUM(AM148:AM160)</f>
        <v>81400</v>
      </c>
      <c r="AN161" s="217">
        <f t="shared" ref="AN161" si="220">SUM(AN148:AN160)</f>
        <v>81400</v>
      </c>
      <c r="AO161" s="216">
        <f t="shared" si="195"/>
        <v>976800</v>
      </c>
      <c r="AP161" s="217">
        <f>SUM(AP148:AP160)</f>
        <v>93600</v>
      </c>
      <c r="AQ161" s="217">
        <f t="shared" ref="AQ161" si="221">SUM(AQ148:AQ160)</f>
        <v>93600</v>
      </c>
      <c r="AR161" s="217">
        <f t="shared" ref="AR161" si="222">SUM(AR148:AR160)</f>
        <v>93600</v>
      </c>
      <c r="AS161" s="217">
        <f t="shared" ref="AS161" si="223">SUM(AS148:AS160)</f>
        <v>93600</v>
      </c>
      <c r="AT161" s="217">
        <f t="shared" ref="AT161" si="224">SUM(AT148:AT160)</f>
        <v>93600</v>
      </c>
      <c r="AU161" s="217">
        <f t="shared" ref="AU161" si="225">SUM(AU148:AU160)</f>
        <v>93600</v>
      </c>
      <c r="AV161" s="217">
        <f t="shared" ref="AV161" si="226">SUM(AV148:AV160)</f>
        <v>93600</v>
      </c>
      <c r="AW161" s="217">
        <f t="shared" ref="AW161" si="227">SUM(AW148:AW160)</f>
        <v>93600</v>
      </c>
      <c r="AX161" s="217">
        <f t="shared" ref="AX161" si="228">SUM(AX148:AX160)</f>
        <v>93600</v>
      </c>
      <c r="AY161" s="217">
        <f t="shared" ref="AY161" si="229">SUM(AY148:AY160)</f>
        <v>93600</v>
      </c>
      <c r="AZ161" s="217">
        <f t="shared" ref="AZ161" si="230">SUM(AZ148:AZ160)</f>
        <v>93600</v>
      </c>
      <c r="BA161" s="217">
        <f t="shared" ref="BA161" si="231">SUM(BA148:BA160)</f>
        <v>93600</v>
      </c>
      <c r="BB161" s="216">
        <f t="shared" si="196"/>
        <v>1123200</v>
      </c>
      <c r="BC161" s="217">
        <f>SUM(BC148:BC160)</f>
        <v>93800</v>
      </c>
      <c r="BD161" s="217">
        <f t="shared" ref="BD161" si="232">SUM(BD148:BD160)</f>
        <v>93800</v>
      </c>
      <c r="BE161" s="217">
        <f t="shared" ref="BE161" si="233">SUM(BE148:BE160)</f>
        <v>93800</v>
      </c>
      <c r="BF161" s="217">
        <f t="shared" ref="BF161" si="234">SUM(BF148:BF160)</f>
        <v>93800</v>
      </c>
      <c r="BG161" s="217">
        <f t="shared" ref="BG161" si="235">SUM(BG148:BG160)</f>
        <v>93800</v>
      </c>
      <c r="BH161" s="217">
        <f t="shared" ref="BH161" si="236">SUM(BH148:BH160)</f>
        <v>93800</v>
      </c>
      <c r="BI161" s="217">
        <f t="shared" ref="BI161" si="237">SUM(BI148:BI160)</f>
        <v>93800</v>
      </c>
      <c r="BJ161" s="217">
        <f t="shared" ref="BJ161" si="238">SUM(BJ148:BJ160)</f>
        <v>93800</v>
      </c>
      <c r="BK161" s="217">
        <f t="shared" ref="BK161" si="239">SUM(BK148:BK160)</f>
        <v>93800</v>
      </c>
      <c r="BL161" s="217">
        <f t="shared" ref="BL161" si="240">SUM(BL148:BL160)</f>
        <v>93800</v>
      </c>
      <c r="BM161" s="217">
        <f t="shared" ref="BM161" si="241">SUM(BM148:BM160)</f>
        <v>93800</v>
      </c>
      <c r="BN161" s="217">
        <f t="shared" ref="BN161" si="242">SUM(BN148:BN160)</f>
        <v>93800</v>
      </c>
      <c r="BO161" s="216">
        <f t="shared" si="197"/>
        <v>1125600</v>
      </c>
    </row>
    <row r="162" spans="2:67" ht="30" x14ac:dyDescent="0.25">
      <c r="B162" s="156" t="s">
        <v>334</v>
      </c>
    </row>
    <row r="163" spans="2:67" x14ac:dyDescent="0.25">
      <c r="B163" s="106" t="s">
        <v>183</v>
      </c>
      <c r="C163" s="63">
        <f>(C36-C150)*redevances!$G$14</f>
        <v>940.80000000000007</v>
      </c>
      <c r="D163" s="63">
        <f>(D36-D150)*redevances!$G$14</f>
        <v>1411.2</v>
      </c>
      <c r="E163" s="63">
        <f>(E36-E150)*redevances!$G$14</f>
        <v>1881.6000000000001</v>
      </c>
      <c r="F163" s="63">
        <f>(F36-F150)*redevances!$G$14</f>
        <v>20697.600000000002</v>
      </c>
      <c r="G163" s="63">
        <f>(G36-G150)*redevances!$G$14</f>
        <v>34809.599999999999</v>
      </c>
      <c r="H163" s="63">
        <f>(H36-H150)*redevances!$G$14</f>
        <v>44217.599999999999</v>
      </c>
      <c r="I163" s="63">
        <f>(I36-I150)*redevances!$G$14</f>
        <v>45158.400000000001</v>
      </c>
      <c r="J163" s="63">
        <f>(J36-J150)*redevances!$G$14</f>
        <v>46099.200000000004</v>
      </c>
      <c r="K163" s="63">
        <f>(K36-K150)*redevances!$G$14</f>
        <v>46569.599999999999</v>
      </c>
      <c r="L163" s="63">
        <f>(L36-L150)*redevances!$G$14</f>
        <v>47040</v>
      </c>
      <c r="M163" s="63">
        <f>(M36-M150)*redevances!$G$14</f>
        <v>47040</v>
      </c>
      <c r="N163" s="63">
        <f>(N36-N150)*redevances!$G$14</f>
        <v>47040</v>
      </c>
      <c r="O163" s="104">
        <f>SUM(C163:N163)</f>
        <v>382905.59999999998</v>
      </c>
      <c r="P163" s="63">
        <f>(P36-P150)*redevances!$G$14</f>
        <v>58800</v>
      </c>
      <c r="Q163" s="63">
        <f>(Q36-Q150)*redevances!$G$14</f>
        <v>58800</v>
      </c>
      <c r="R163" s="63">
        <f>(R36-R150)*redevances!$G$14</f>
        <v>58800</v>
      </c>
      <c r="S163" s="63">
        <f>(S36-S150)*redevances!$G$14</f>
        <v>58800</v>
      </c>
      <c r="T163" s="63">
        <f>(T36-T150)*redevances!$G$14</f>
        <v>58800</v>
      </c>
      <c r="U163" s="63">
        <f>(U36-U150)*redevances!$G$14</f>
        <v>58800</v>
      </c>
      <c r="V163" s="63">
        <f>(V36-V150)*redevances!$G$14</f>
        <v>58800</v>
      </c>
      <c r="W163" s="63">
        <f>(W36-W150)*redevances!$G$14</f>
        <v>58800</v>
      </c>
      <c r="X163" s="63">
        <f>(X36-X150)*redevances!$G$14</f>
        <v>58800</v>
      </c>
      <c r="Y163" s="63">
        <f>(Y36-Y150)*redevances!$G$14</f>
        <v>58800</v>
      </c>
      <c r="Z163" s="63">
        <f>(Z36-Z150)*redevances!$G$14</f>
        <v>58800</v>
      </c>
      <c r="AA163" s="63">
        <f>(AA36-AA150)*redevances!$G$14</f>
        <v>58800</v>
      </c>
      <c r="AB163" s="104">
        <f>SUM(P163:AA163)</f>
        <v>705600</v>
      </c>
      <c r="AC163" s="63">
        <f>(AC36-AC150)*redevances!$G$14</f>
        <v>58800</v>
      </c>
      <c r="AD163" s="63">
        <f>(AD36-AD150)*redevances!$G$14</f>
        <v>58800</v>
      </c>
      <c r="AE163" s="63">
        <f>(AE36-AE150)*redevances!$G$14</f>
        <v>58800</v>
      </c>
      <c r="AF163" s="63">
        <f>(AF36-AF150)*redevances!$G$14</f>
        <v>58800</v>
      </c>
      <c r="AG163" s="63">
        <f>(AG36-AG150)*redevances!$G$14</f>
        <v>58800</v>
      </c>
      <c r="AH163" s="63">
        <f>(AH36-AH150)*redevances!$G$14</f>
        <v>58800</v>
      </c>
      <c r="AI163" s="63">
        <f>(AI36-AI150)*redevances!$G$14</f>
        <v>58800</v>
      </c>
      <c r="AJ163" s="63">
        <f>(AJ36-AJ150)*redevances!$G$14</f>
        <v>58800</v>
      </c>
      <c r="AK163" s="63">
        <f>(AK36-AK150)*redevances!$G$14</f>
        <v>58800</v>
      </c>
      <c r="AL163" s="63">
        <f>(AL36-AL150)*redevances!$G$14</f>
        <v>58800</v>
      </c>
      <c r="AM163" s="63">
        <f>(AM36-AM150)*redevances!$G$14</f>
        <v>58800</v>
      </c>
      <c r="AN163" s="63">
        <f>(AN36-AN150)*redevances!$G$14</f>
        <v>58800</v>
      </c>
      <c r="AO163" s="104">
        <f>SUM(AC163:AN163)</f>
        <v>705600</v>
      </c>
      <c r="AP163" s="63">
        <f>(AP36-AP150)*redevances!$G$14</f>
        <v>70560</v>
      </c>
      <c r="AQ163" s="63">
        <f>(AQ36-AQ150)*redevances!$G$14</f>
        <v>70560</v>
      </c>
      <c r="AR163" s="63">
        <f>(AR36-AR150)*redevances!$G$14</f>
        <v>70560</v>
      </c>
      <c r="AS163" s="63">
        <f>(AS36-AS150)*redevances!$G$14</f>
        <v>70560</v>
      </c>
      <c r="AT163" s="63">
        <f>(AT36-AT150)*redevances!$G$14</f>
        <v>70560</v>
      </c>
      <c r="AU163" s="63">
        <f>(AU36-AU150)*redevances!$G$14</f>
        <v>70560</v>
      </c>
      <c r="AV163" s="63">
        <f>(AV36-AV150)*redevances!$G$14</f>
        <v>70560</v>
      </c>
      <c r="AW163" s="63">
        <f>(AW36-AW150)*redevances!$G$14</f>
        <v>70560</v>
      </c>
      <c r="AX163" s="63">
        <f>(AX36-AX150)*redevances!$G$14</f>
        <v>70560</v>
      </c>
      <c r="AY163" s="63">
        <f>(AY36-AY150)*redevances!$G$14</f>
        <v>70560</v>
      </c>
      <c r="AZ163" s="63">
        <f>(AZ36-AZ150)*redevances!$G$14</f>
        <v>70560</v>
      </c>
      <c r="BA163" s="63">
        <f>(BA36-BA150)*redevances!$G$14</f>
        <v>70560</v>
      </c>
      <c r="BB163" s="104">
        <f>SUM(AP163:BA163)</f>
        <v>846720</v>
      </c>
      <c r="BC163" s="63">
        <f>(BC36-BC150)*redevances!$G$14</f>
        <v>70560</v>
      </c>
      <c r="BD163" s="63">
        <f>(BD36-BD150)*redevances!$G$14</f>
        <v>70560</v>
      </c>
      <c r="BE163" s="63">
        <f>(BE36-BE150)*redevances!$G$14</f>
        <v>70560</v>
      </c>
      <c r="BF163" s="63">
        <f>(BF36-BF150)*redevances!$G$14</f>
        <v>70560</v>
      </c>
      <c r="BG163" s="63">
        <f>(BG36-BG150)*redevances!$G$14</f>
        <v>70560</v>
      </c>
      <c r="BH163" s="63">
        <f>(BH36-BH150)*redevances!$G$14</f>
        <v>70560</v>
      </c>
      <c r="BI163" s="63">
        <f>(BI36-BI150)*redevances!$G$14</f>
        <v>70560</v>
      </c>
      <c r="BJ163" s="63">
        <f>(BJ36-BJ150)*redevances!$G$14</f>
        <v>70560</v>
      </c>
      <c r="BK163" s="63">
        <f>(BK36-BK150)*redevances!$G$14</f>
        <v>70560</v>
      </c>
      <c r="BL163" s="63">
        <f>(BL36-BL150)*redevances!$G$14</f>
        <v>70560</v>
      </c>
      <c r="BM163" s="63">
        <f>(BM36-BM150)*redevances!$G$14</f>
        <v>70560</v>
      </c>
      <c r="BN163" s="63">
        <f>(BN36-BN150)*redevances!$G$14</f>
        <v>70560</v>
      </c>
      <c r="BO163" s="104">
        <f>SUM(BC163:BN163)</f>
        <v>846720</v>
      </c>
    </row>
    <row r="164" spans="2:67" ht="45" x14ac:dyDescent="0.25">
      <c r="B164" s="106" t="s">
        <v>180</v>
      </c>
      <c r="C164" s="63">
        <f>(C$36-C$150)*redevances!$G$11</f>
        <v>940.80000000000007</v>
      </c>
      <c r="D164" s="63">
        <f>(D36-D150)*redevances!$G$11</f>
        <v>1411.2</v>
      </c>
      <c r="E164" s="63">
        <f>(E36-E150)*redevances!$G$11</f>
        <v>1881.6000000000001</v>
      </c>
      <c r="F164" s="63">
        <f>(F36-F150)*redevances!$G$11</f>
        <v>20697.600000000002</v>
      </c>
      <c r="G164" s="63">
        <f>(G36-G150)*redevances!$G$11</f>
        <v>34809.599999999999</v>
      </c>
      <c r="H164" s="63">
        <f>(H36-H150)*redevances!$G$11</f>
        <v>44217.599999999999</v>
      </c>
      <c r="I164" s="63">
        <f>(I36-I150)*redevances!$G$11</f>
        <v>45158.400000000001</v>
      </c>
      <c r="J164" s="63">
        <f>(J36-J150)*redevances!$G$11</f>
        <v>46099.200000000004</v>
      </c>
      <c r="K164" s="63">
        <f>(K36-K150)*redevances!$G$11</f>
        <v>46569.599999999999</v>
      </c>
      <c r="L164" s="63">
        <f>(L36-L150)*redevances!$G$11</f>
        <v>47040</v>
      </c>
      <c r="M164" s="63">
        <f>(M36-M150)*redevances!$G$11</f>
        <v>47040</v>
      </c>
      <c r="N164" s="63">
        <f>(N36-N150)*redevances!$G$11</f>
        <v>47040</v>
      </c>
      <c r="O164" s="104">
        <f t="shared" ref="O164:O168" si="243">SUM(C164:N164)</f>
        <v>382905.59999999998</v>
      </c>
      <c r="P164" s="63">
        <f>(P36-P150)*redevances!$G$11</f>
        <v>58800</v>
      </c>
      <c r="Q164" s="63">
        <f>(Q36-Q150)*redevances!$G$11</f>
        <v>58800</v>
      </c>
      <c r="R164" s="63">
        <f>(R36-R150)*redevances!$G$11</f>
        <v>58800</v>
      </c>
      <c r="S164" s="63">
        <f>(S36-S150)*redevances!$G$11</f>
        <v>58800</v>
      </c>
      <c r="T164" s="63">
        <f>(T36-T150)*redevances!$G$11</f>
        <v>58800</v>
      </c>
      <c r="U164" s="63">
        <f>(U36-U150)*redevances!$G$11</f>
        <v>58800</v>
      </c>
      <c r="V164" s="63">
        <f>(V36-V150)*redevances!$G$11</f>
        <v>58800</v>
      </c>
      <c r="W164" s="63">
        <f>(W36-W150)*redevances!$G$11</f>
        <v>58800</v>
      </c>
      <c r="X164" s="63">
        <f>(X36-X150)*redevances!$G$11</f>
        <v>58800</v>
      </c>
      <c r="Y164" s="63">
        <f>(Y36-Y150)*redevances!$G$11</f>
        <v>58800</v>
      </c>
      <c r="Z164" s="63">
        <f>(Z36-Z150)*redevances!$G$11</f>
        <v>58800</v>
      </c>
      <c r="AA164" s="63">
        <f>(AA36-AA150)*redevances!$G$11</f>
        <v>58800</v>
      </c>
      <c r="AB164" s="104">
        <f t="shared" ref="AB164:AB168" si="244">SUM(P164:AA164)</f>
        <v>705600</v>
      </c>
      <c r="AC164" s="63">
        <f>(AC36-AC150)*redevances!$G$11</f>
        <v>58800</v>
      </c>
      <c r="AD164" s="63">
        <f>(AD36-AD150)*redevances!$G$11</f>
        <v>58800</v>
      </c>
      <c r="AE164" s="63">
        <f>(AE36-AE150)*redevances!$G$11</f>
        <v>58800</v>
      </c>
      <c r="AF164" s="63">
        <f>(AF36-AF150)*redevances!$G$11</f>
        <v>58800</v>
      </c>
      <c r="AG164" s="63">
        <f>(AG36-AG150)*redevances!$G$11</f>
        <v>58800</v>
      </c>
      <c r="AH164" s="63">
        <f>(AH36-AH150)*redevances!$G$11</f>
        <v>58800</v>
      </c>
      <c r="AI164" s="63">
        <f>(AI36-AI150)*redevances!$G$11</f>
        <v>58800</v>
      </c>
      <c r="AJ164" s="63">
        <f>(AJ36-AJ150)*redevances!$G$11</f>
        <v>58800</v>
      </c>
      <c r="AK164" s="63">
        <f>(AK36-AK150)*redevances!$G$11</f>
        <v>58800</v>
      </c>
      <c r="AL164" s="63">
        <f>(AL36-AL150)*redevances!$G$11</f>
        <v>58800</v>
      </c>
      <c r="AM164" s="63">
        <f>(AM36-AM150)*redevances!$G$11</f>
        <v>58800</v>
      </c>
      <c r="AN164" s="63">
        <f>(AN36-AN150)*redevances!$G$11</f>
        <v>58800</v>
      </c>
      <c r="AO164" s="104">
        <f t="shared" ref="AO164:AO168" si="245">SUM(AC164:AN164)</f>
        <v>705600</v>
      </c>
      <c r="AP164" s="63">
        <f>(AP36-AP150)*redevances!$G$11</f>
        <v>70560</v>
      </c>
      <c r="AQ164" s="63">
        <f>(AQ36-AQ150)*redevances!$G$11</f>
        <v>70560</v>
      </c>
      <c r="AR164" s="63">
        <f>(AR36-AR150)*redevances!$G$11</f>
        <v>70560</v>
      </c>
      <c r="AS164" s="63">
        <f>(AS36-AS150)*redevances!$G$11</f>
        <v>70560</v>
      </c>
      <c r="AT164" s="63">
        <f>(AT36-AT150)*redevances!$G$11</f>
        <v>70560</v>
      </c>
      <c r="AU164" s="63">
        <f>(AU36-AU150)*redevances!$G$11</f>
        <v>70560</v>
      </c>
      <c r="AV164" s="63">
        <f>(AV36-AV150)*redevances!$G$11</f>
        <v>70560</v>
      </c>
      <c r="AW164" s="63">
        <f>(AW36-AW150)*redevances!$G$11</f>
        <v>70560</v>
      </c>
      <c r="AX164" s="63">
        <f>(AX36-AX150)*redevances!$G$11</f>
        <v>70560</v>
      </c>
      <c r="AY164" s="63">
        <f>(AY36-AY150)*redevances!$G$11</f>
        <v>70560</v>
      </c>
      <c r="AZ164" s="63">
        <f>(AZ36-AZ150)*redevances!$G$11</f>
        <v>70560</v>
      </c>
      <c r="BA164" s="63">
        <f>(BA36-BA150)*redevances!$G$11</f>
        <v>70560</v>
      </c>
      <c r="BB164" s="104">
        <f t="shared" ref="BB164:BB168" si="246">SUM(AP164:BA164)</f>
        <v>846720</v>
      </c>
      <c r="BC164" s="63">
        <f>(BC36-BC150)*redevances!$G$11</f>
        <v>70560</v>
      </c>
      <c r="BD164" s="63">
        <f>(BD36-BD150)*redevances!$G$11</f>
        <v>70560</v>
      </c>
      <c r="BE164" s="63">
        <f>(BE36-BE150)*redevances!$G$11</f>
        <v>70560</v>
      </c>
      <c r="BF164" s="63">
        <f>(BF36-BF150)*redevances!$G$11</f>
        <v>70560</v>
      </c>
      <c r="BG164" s="63">
        <f>(BG36-BG150)*redevances!$G$11</f>
        <v>70560</v>
      </c>
      <c r="BH164" s="63">
        <f>(BH36-BH150)*redevances!$G$11</f>
        <v>70560</v>
      </c>
      <c r="BI164" s="63">
        <f>(BI36-BI150)*redevances!$G$11</f>
        <v>70560</v>
      </c>
      <c r="BJ164" s="63">
        <f>(BJ36-BJ150)*redevances!$G$11</f>
        <v>70560</v>
      </c>
      <c r="BK164" s="63">
        <f>(BK36-BK150)*redevances!$G$11</f>
        <v>70560</v>
      </c>
      <c r="BL164" s="63">
        <f>(BL36-BL150)*redevances!$G$11</f>
        <v>70560</v>
      </c>
      <c r="BM164" s="63">
        <f>(BM36-BM150)*redevances!$G$11</f>
        <v>70560</v>
      </c>
      <c r="BN164" s="63">
        <f>(BN36-BN150)*redevances!$G$11</f>
        <v>70560</v>
      </c>
      <c r="BO164" s="104">
        <f t="shared" ref="BO164:BO168" si="247">SUM(BC164:BN164)</f>
        <v>846720</v>
      </c>
    </row>
    <row r="165" spans="2:67" ht="30" x14ac:dyDescent="0.25">
      <c r="B165" s="106" t="s">
        <v>182</v>
      </c>
      <c r="C165" s="63">
        <f>(C$36-C$150)*redevances!$G$13</f>
        <v>940.80000000000007</v>
      </c>
      <c r="D165" s="63">
        <f>(D$36-D$150)*redevances!$G$13</f>
        <v>1411.2</v>
      </c>
      <c r="E165" s="63">
        <f>(E$36-E$150)*redevances!$G$13</f>
        <v>1881.6000000000001</v>
      </c>
      <c r="F165" s="63">
        <f>(F$36-F$150)*redevances!$G$13</f>
        <v>20697.600000000002</v>
      </c>
      <c r="G165" s="63">
        <f>(G$36-G$150)*redevances!$G$13</f>
        <v>34809.599999999999</v>
      </c>
      <c r="H165" s="63">
        <f>(H$36-H$150)*redevances!$G$13</f>
        <v>44217.599999999999</v>
      </c>
      <c r="I165" s="63">
        <f>(I$36-I$150)*redevances!$G$13</f>
        <v>45158.400000000001</v>
      </c>
      <c r="J165" s="63">
        <f>(J$36-J$150)*redevances!$G$13</f>
        <v>46099.200000000004</v>
      </c>
      <c r="K165" s="63">
        <f>(K$36-K$150)*redevances!$G$13</f>
        <v>46569.599999999999</v>
      </c>
      <c r="L165" s="63">
        <f>(L$36-L$150)*redevances!$G$13</f>
        <v>47040</v>
      </c>
      <c r="M165" s="63">
        <f>(M$36-M$150)*redevances!$G$13</f>
        <v>47040</v>
      </c>
      <c r="N165" s="63">
        <f>(N$36-N$150)*redevances!$G$13</f>
        <v>47040</v>
      </c>
      <c r="O165" s="104">
        <f t="shared" si="243"/>
        <v>382905.59999999998</v>
      </c>
      <c r="P165" s="63">
        <f>(P$36-P$150)*redevances!$G$13</f>
        <v>58800</v>
      </c>
      <c r="Q165" s="63">
        <f>(Q$36-Q$150)*redevances!$G$13</f>
        <v>58800</v>
      </c>
      <c r="R165" s="63">
        <f>(R$36-R$150)*redevances!$G$13</f>
        <v>58800</v>
      </c>
      <c r="S165" s="63">
        <f>(S$36-S$150)*redevances!$G$13</f>
        <v>58800</v>
      </c>
      <c r="T165" s="63">
        <f>(T$36-T$150)*redevances!$G$13</f>
        <v>58800</v>
      </c>
      <c r="U165" s="63">
        <f>(U$36-U$150)*redevances!$G$13</f>
        <v>58800</v>
      </c>
      <c r="V165" s="63">
        <f>(V$36-V$150)*redevances!$G$13</f>
        <v>58800</v>
      </c>
      <c r="W165" s="63">
        <f>(W$36-W$150)*redevances!$G$13</f>
        <v>58800</v>
      </c>
      <c r="X165" s="63">
        <f>(X$36-X$150)*redevances!$G$13</f>
        <v>58800</v>
      </c>
      <c r="Y165" s="63">
        <f>(Y$36-Y$150)*redevances!$G$13</f>
        <v>58800</v>
      </c>
      <c r="Z165" s="63">
        <f>(Z$36-Z$150)*redevances!$G$13</f>
        <v>58800</v>
      </c>
      <c r="AA165" s="63">
        <f>(AA$36-AA$150)*redevances!$G$13</f>
        <v>58800</v>
      </c>
      <c r="AB165" s="104">
        <f t="shared" si="244"/>
        <v>705600</v>
      </c>
      <c r="AC165" s="63">
        <f>(AC$36-AC$150)*redevances!$G$13</f>
        <v>58800</v>
      </c>
      <c r="AD165" s="63">
        <f>(AD$36-AD$150)*redevances!$G$13</f>
        <v>58800</v>
      </c>
      <c r="AE165" s="63">
        <f>(AE$36-AE$150)*redevances!$G$13</f>
        <v>58800</v>
      </c>
      <c r="AF165" s="63">
        <f>(AF$36-AF$150)*redevances!$G$13</f>
        <v>58800</v>
      </c>
      <c r="AG165" s="63">
        <f>(AG$36-AG$150)*redevances!$G$13</f>
        <v>58800</v>
      </c>
      <c r="AH165" s="63">
        <f>(AH$36-AH$150)*redevances!$G$13</f>
        <v>58800</v>
      </c>
      <c r="AI165" s="63">
        <f>(AI$36-AI$150)*redevances!$G$13</f>
        <v>58800</v>
      </c>
      <c r="AJ165" s="63">
        <f>(AJ$36-AJ$150)*redevances!$G$13</f>
        <v>58800</v>
      </c>
      <c r="AK165" s="63">
        <f>(AK$36-AK$150)*redevances!$G$13</f>
        <v>58800</v>
      </c>
      <c r="AL165" s="63">
        <f>(AL$36-AL$150)*redevances!$G$13</f>
        <v>58800</v>
      </c>
      <c r="AM165" s="63">
        <f>(AM$36-AM$150)*redevances!$G$13</f>
        <v>58800</v>
      </c>
      <c r="AN165" s="63">
        <f>(AN$36-AN$150)*redevances!$G$13</f>
        <v>58800</v>
      </c>
      <c r="AO165" s="104">
        <f t="shared" si="245"/>
        <v>705600</v>
      </c>
      <c r="AP165" s="63">
        <f>(AP$36-AP$150)*redevances!$G$13</f>
        <v>70560</v>
      </c>
      <c r="AQ165" s="63">
        <f>(AQ$36-AQ$150)*redevances!$G$13</f>
        <v>70560</v>
      </c>
      <c r="AR165" s="63">
        <f>(AR$36-AR$150)*redevances!$G$13</f>
        <v>70560</v>
      </c>
      <c r="AS165" s="63">
        <f>(AS$36-AS$150)*redevances!$G$13</f>
        <v>70560</v>
      </c>
      <c r="AT165" s="63">
        <f>(AT$36-AT$150)*redevances!$G$13</f>
        <v>70560</v>
      </c>
      <c r="AU165" s="63">
        <f>(AU$36-AU$150)*redevances!$G$13</f>
        <v>70560</v>
      </c>
      <c r="AV165" s="63">
        <f>(AV$36-AV$150)*redevances!$G$13</f>
        <v>70560</v>
      </c>
      <c r="AW165" s="63">
        <f>(AW$36-AW$150)*redevances!$G$13</f>
        <v>70560</v>
      </c>
      <c r="AX165" s="63">
        <f>(AX$36-AX$150)*redevances!$G$13</f>
        <v>70560</v>
      </c>
      <c r="AY165" s="63">
        <f>(AY$36-AY$150)*redevances!$G$13</f>
        <v>70560</v>
      </c>
      <c r="AZ165" s="63">
        <f>(AZ$36-AZ$150)*redevances!$G$13</f>
        <v>70560</v>
      </c>
      <c r="BA165" s="63">
        <f>(BA$36-BA$150)*redevances!$G$13</f>
        <v>70560</v>
      </c>
      <c r="BB165" s="104">
        <f t="shared" si="246"/>
        <v>846720</v>
      </c>
      <c r="BC165" s="63">
        <f>(BC$36-BC$150)*redevances!$G$13</f>
        <v>70560</v>
      </c>
      <c r="BD165" s="63">
        <f>(BD$36-BD$150)*redevances!$G$13</f>
        <v>70560</v>
      </c>
      <c r="BE165" s="63">
        <f>(BE$36-BE$150)*redevances!$G$13</f>
        <v>70560</v>
      </c>
      <c r="BF165" s="63">
        <f>(BF$36-BF$150)*redevances!$G$13</f>
        <v>70560</v>
      </c>
      <c r="BG165" s="63">
        <f>(BG$36-BG$150)*redevances!$G$13</f>
        <v>70560</v>
      </c>
      <c r="BH165" s="63">
        <f>(BH$36-BH$150)*redevances!$G$13</f>
        <v>70560</v>
      </c>
      <c r="BI165" s="63">
        <f>(BI$36-BI$150)*redevances!$G$13</f>
        <v>70560</v>
      </c>
      <c r="BJ165" s="63">
        <f>(BJ$36-BJ$150)*redevances!$G$13</f>
        <v>70560</v>
      </c>
      <c r="BK165" s="63">
        <f>(BK$36-BK$150)*redevances!$G$13</f>
        <v>70560</v>
      </c>
      <c r="BL165" s="63">
        <f>(BL$36-BL$150)*redevances!$G$13</f>
        <v>70560</v>
      </c>
      <c r="BM165" s="63">
        <f>(BM$36-BM$150)*redevances!$G$13</f>
        <v>70560</v>
      </c>
      <c r="BN165" s="63">
        <f>(BN$36-BN$150)*redevances!$G$13</f>
        <v>70560</v>
      </c>
      <c r="BO165" s="104">
        <f t="shared" si="247"/>
        <v>846720</v>
      </c>
    </row>
    <row r="166" spans="2:67" ht="45" x14ac:dyDescent="0.25">
      <c r="B166" s="106" t="s">
        <v>181</v>
      </c>
      <c r="C166" s="63">
        <f>(C$36-C$150)*redevances!$G$12</f>
        <v>940.80000000000007</v>
      </c>
      <c r="D166" s="63">
        <f>(D$36-D$150)*redevances!$G$12</f>
        <v>1411.2</v>
      </c>
      <c r="E166" s="63">
        <f>(E$36-E$150)*redevances!$G$12</f>
        <v>1881.6000000000001</v>
      </c>
      <c r="F166" s="63">
        <f>(F$36-F$150)*redevances!$G$12</f>
        <v>20697.600000000002</v>
      </c>
      <c r="G166" s="63">
        <f>(G$36-G$150)*redevances!$G$12</f>
        <v>34809.599999999999</v>
      </c>
      <c r="H166" s="63">
        <f>(H$36-H$150)*redevances!$G$12</f>
        <v>44217.599999999999</v>
      </c>
      <c r="I166" s="63">
        <f>(I$36-I$150)*redevances!$G$12</f>
        <v>45158.400000000001</v>
      </c>
      <c r="J166" s="63">
        <f>(J$36-J$150)*redevances!$G$12</f>
        <v>46099.200000000004</v>
      </c>
      <c r="K166" s="63">
        <f>(K$36-K$150)*redevances!$G$12</f>
        <v>46569.599999999999</v>
      </c>
      <c r="L166" s="63">
        <f>(L$36-L$150)*redevances!$G$12</f>
        <v>47040</v>
      </c>
      <c r="M166" s="63">
        <f>(M$36-M$150)*redevances!$G$12</f>
        <v>47040</v>
      </c>
      <c r="N166" s="63">
        <f>(N$36-N$150)*redevances!$G$12</f>
        <v>47040</v>
      </c>
      <c r="O166" s="104">
        <f t="shared" si="243"/>
        <v>382905.59999999998</v>
      </c>
      <c r="P166" s="63">
        <f>(P$36-P$150)*redevances!$G$12</f>
        <v>58800</v>
      </c>
      <c r="Q166" s="63">
        <f>(Q$36-Q$150)*redevances!$G$12</f>
        <v>58800</v>
      </c>
      <c r="R166" s="63">
        <f>(R$36-R$150)*redevances!$G$12</f>
        <v>58800</v>
      </c>
      <c r="S166" s="63">
        <f>(S$36-S$150)*redevances!$G$12</f>
        <v>58800</v>
      </c>
      <c r="T166" s="63">
        <f>(T$36-T$150)*redevances!$G$12</f>
        <v>58800</v>
      </c>
      <c r="U166" s="63">
        <f>(U$36-U$150)*redevances!$G$12</f>
        <v>58800</v>
      </c>
      <c r="V166" s="63">
        <f>(V$36-V$150)*redevances!$G$12</f>
        <v>58800</v>
      </c>
      <c r="W166" s="63">
        <f>(W$36-W$150)*redevances!$G$12</f>
        <v>58800</v>
      </c>
      <c r="X166" s="63">
        <f>(X$36-X$150)*redevances!$G$12</f>
        <v>58800</v>
      </c>
      <c r="Y166" s="63">
        <f>(Y$36-Y$150)*redevances!$G$12</f>
        <v>58800</v>
      </c>
      <c r="Z166" s="63">
        <f>(Z$36-Z$150)*redevances!$G$12</f>
        <v>58800</v>
      </c>
      <c r="AA166" s="63">
        <f>(AA$36-AA$150)*redevances!$G$12</f>
        <v>58800</v>
      </c>
      <c r="AB166" s="104">
        <f t="shared" si="244"/>
        <v>705600</v>
      </c>
      <c r="AC166" s="63">
        <f>(AC$36-AC$150)*redevances!$G$12</f>
        <v>58800</v>
      </c>
      <c r="AD166" s="63">
        <f>(AD$36-AD$150)*redevances!$G$12</f>
        <v>58800</v>
      </c>
      <c r="AE166" s="63">
        <f>(AE$36-AE$150)*redevances!$G$12</f>
        <v>58800</v>
      </c>
      <c r="AF166" s="63">
        <f>(AF$36-AF$150)*redevances!$G$12</f>
        <v>58800</v>
      </c>
      <c r="AG166" s="63">
        <f>(AG$36-AG$150)*redevances!$G$12</f>
        <v>58800</v>
      </c>
      <c r="AH166" s="63">
        <f>(AH$36-AH$150)*redevances!$G$12</f>
        <v>58800</v>
      </c>
      <c r="AI166" s="63">
        <f>(AI$36-AI$150)*redevances!$G$12</f>
        <v>58800</v>
      </c>
      <c r="AJ166" s="63">
        <f>(AJ$36-AJ$150)*redevances!$G$12</f>
        <v>58800</v>
      </c>
      <c r="AK166" s="63">
        <f>(AK$36-AK$150)*redevances!$G$12</f>
        <v>58800</v>
      </c>
      <c r="AL166" s="63">
        <f>(AL$36-AL$150)*redevances!$G$12</f>
        <v>58800</v>
      </c>
      <c r="AM166" s="63">
        <f>(AM$36-AM$150)*redevances!$G$12</f>
        <v>58800</v>
      </c>
      <c r="AN166" s="63">
        <f>(AN$36-AN$150)*redevances!$G$12</f>
        <v>58800</v>
      </c>
      <c r="AO166" s="104">
        <f t="shared" si="245"/>
        <v>705600</v>
      </c>
      <c r="AP166" s="63">
        <f>(AP$36-AP$150)*redevances!$G$12</f>
        <v>70560</v>
      </c>
      <c r="AQ166" s="63">
        <f>(AQ$36-AQ$150)*redevances!$G$12</f>
        <v>70560</v>
      </c>
      <c r="AR166" s="63">
        <f>(AR$36-AR$150)*redevances!$G$12</f>
        <v>70560</v>
      </c>
      <c r="AS166" s="63">
        <f>(AS$36-AS$150)*redevances!$G$12</f>
        <v>70560</v>
      </c>
      <c r="AT166" s="63">
        <f>(AT$36-AT$150)*redevances!$G$12</f>
        <v>70560</v>
      </c>
      <c r="AU166" s="63">
        <f>(AU$36-AU$150)*redevances!$G$12</f>
        <v>70560</v>
      </c>
      <c r="AV166" s="63">
        <f>(AV$36-AV$150)*redevances!$G$12</f>
        <v>70560</v>
      </c>
      <c r="AW166" s="63">
        <f>(AW$36-AW$150)*redevances!$G$12</f>
        <v>70560</v>
      </c>
      <c r="AX166" s="63">
        <f>(AX$36-AX$150)*redevances!$G$12</f>
        <v>70560</v>
      </c>
      <c r="AY166" s="63">
        <f>(AY$36-AY$150)*redevances!$G$12</f>
        <v>70560</v>
      </c>
      <c r="AZ166" s="63">
        <f>(AZ$36-AZ$150)*redevances!$G$12</f>
        <v>70560</v>
      </c>
      <c r="BA166" s="63">
        <f>(BA$36-BA$150)*redevances!$G$12</f>
        <v>70560</v>
      </c>
      <c r="BB166" s="104">
        <f t="shared" si="246"/>
        <v>846720</v>
      </c>
      <c r="BC166" s="63">
        <f>(BC$36-BC$150)*redevances!$G$12</f>
        <v>70560</v>
      </c>
      <c r="BD166" s="63">
        <f>(BD$36-BD$150)*redevances!$G$12</f>
        <v>70560</v>
      </c>
      <c r="BE166" s="63">
        <f>(BE$36-BE$150)*redevances!$G$12</f>
        <v>70560</v>
      </c>
      <c r="BF166" s="63">
        <f>(BF$36-BF$150)*redevances!$G$12</f>
        <v>70560</v>
      </c>
      <c r="BG166" s="63">
        <f>(BG$36-BG$150)*redevances!$G$12</f>
        <v>70560</v>
      </c>
      <c r="BH166" s="63">
        <f>(BH$36-BH$150)*redevances!$G$12</f>
        <v>70560</v>
      </c>
      <c r="BI166" s="63">
        <f>(BI$36-BI$150)*redevances!$G$12</f>
        <v>70560</v>
      </c>
      <c r="BJ166" s="63">
        <f>(BJ$36-BJ$150)*redevances!$G$12</f>
        <v>70560</v>
      </c>
      <c r="BK166" s="63">
        <f>(BK$36-BK$150)*redevances!$G$12</f>
        <v>70560</v>
      </c>
      <c r="BL166" s="63">
        <f>(BL$36-BL$150)*redevances!$G$12</f>
        <v>70560</v>
      </c>
      <c r="BM166" s="63">
        <f>(BM$36-BM$150)*redevances!$G$12</f>
        <v>70560</v>
      </c>
      <c r="BN166" s="63">
        <f>(BN$36-BN$150)*redevances!$G$12</f>
        <v>70560</v>
      </c>
      <c r="BO166" s="104">
        <f t="shared" si="247"/>
        <v>846720</v>
      </c>
    </row>
    <row r="167" spans="2:67" x14ac:dyDescent="0.25">
      <c r="B167" s="106" t="s">
        <v>184</v>
      </c>
      <c r="C167" s="63">
        <f>C27*redevances!$G$15</f>
        <v>336</v>
      </c>
      <c r="D167" s="63">
        <f>D27*redevances!$G$15</f>
        <v>504</v>
      </c>
      <c r="E167" s="63">
        <f>E27*redevances!$G$15</f>
        <v>672</v>
      </c>
      <c r="F167" s="63">
        <f>F27*redevances!$G$15</f>
        <v>7392</v>
      </c>
      <c r="G167" s="63">
        <f>G27*redevances!$G$15</f>
        <v>12432</v>
      </c>
      <c r="H167" s="63">
        <f>H27*redevances!$G$15</f>
        <v>15792</v>
      </c>
      <c r="I167" s="63">
        <f>I27*redevances!$G$15</f>
        <v>16128</v>
      </c>
      <c r="J167" s="63">
        <f>J27*redevances!$G$15</f>
        <v>16464</v>
      </c>
      <c r="K167" s="63">
        <f>K27*redevances!$G$15</f>
        <v>16632</v>
      </c>
      <c r="L167" s="63">
        <f>L27*redevances!$G$15</f>
        <v>16800</v>
      </c>
      <c r="M167" s="63">
        <f>M27*redevances!$G$15</f>
        <v>16800</v>
      </c>
      <c r="N167" s="63">
        <f>N27*redevances!$G$15</f>
        <v>16800</v>
      </c>
      <c r="O167" s="104">
        <f t="shared" si="243"/>
        <v>136752</v>
      </c>
      <c r="P167" s="63">
        <f>P27*redevances!$G$15</f>
        <v>16960</v>
      </c>
      <c r="Q167" s="63">
        <f>Q27*redevances!$G$15</f>
        <v>16960</v>
      </c>
      <c r="R167" s="63">
        <f>R27*redevances!$G$15</f>
        <v>16960</v>
      </c>
      <c r="S167" s="63">
        <f>S27*redevances!$G$15</f>
        <v>16960</v>
      </c>
      <c r="T167" s="63">
        <f>T27*redevances!$G$15</f>
        <v>16960</v>
      </c>
      <c r="U167" s="63">
        <f>U27*redevances!$G$15</f>
        <v>16960</v>
      </c>
      <c r="V167" s="63">
        <f>V27*redevances!$G$15</f>
        <v>16960</v>
      </c>
      <c r="W167" s="63">
        <f>W27*redevances!$G$15</f>
        <v>16960</v>
      </c>
      <c r="X167" s="63">
        <f>X27*redevances!$G$15</f>
        <v>16960</v>
      </c>
      <c r="Y167" s="63">
        <f>Y27*redevances!$G$15</f>
        <v>16960</v>
      </c>
      <c r="Z167" s="63">
        <f>Z27*redevances!$G$15</f>
        <v>16960</v>
      </c>
      <c r="AA167" s="63">
        <f>AA27*redevances!$G$15</f>
        <v>16960</v>
      </c>
      <c r="AB167" s="104">
        <f t="shared" si="244"/>
        <v>203520</v>
      </c>
      <c r="AC167" s="63">
        <f>AC27*redevances!$G$15</f>
        <v>17120</v>
      </c>
      <c r="AD167" s="63">
        <f>AD27*redevances!$G$15</f>
        <v>17120</v>
      </c>
      <c r="AE167" s="63">
        <f>AE27*redevances!$G$15</f>
        <v>17120</v>
      </c>
      <c r="AF167" s="63">
        <f>AF27*redevances!$G$15</f>
        <v>17120</v>
      </c>
      <c r="AG167" s="63">
        <f>AG27*redevances!$G$15</f>
        <v>17120</v>
      </c>
      <c r="AH167" s="63">
        <f>AH27*redevances!$G$15</f>
        <v>17120</v>
      </c>
      <c r="AI167" s="63">
        <f>AI27*redevances!$G$15</f>
        <v>17120</v>
      </c>
      <c r="AJ167" s="63">
        <f>AJ27*redevances!$G$15</f>
        <v>17120</v>
      </c>
      <c r="AK167" s="63">
        <f>AK27*redevances!$G$15</f>
        <v>17120</v>
      </c>
      <c r="AL167" s="63">
        <f>AL27*redevances!$G$15</f>
        <v>17120</v>
      </c>
      <c r="AM167" s="63">
        <f>AM27*redevances!$G$15</f>
        <v>17120</v>
      </c>
      <c r="AN167" s="63">
        <f>AN27*redevances!$G$15</f>
        <v>17120</v>
      </c>
      <c r="AO167" s="104">
        <f t="shared" si="245"/>
        <v>205440</v>
      </c>
      <c r="AP167" s="63">
        <f>AP27*redevances!$G$15</f>
        <v>17280</v>
      </c>
      <c r="AQ167" s="63">
        <f>AQ27*redevances!$G$15</f>
        <v>17280</v>
      </c>
      <c r="AR167" s="63">
        <f>AR27*redevances!$G$15</f>
        <v>17280</v>
      </c>
      <c r="AS167" s="63">
        <f>AS27*redevances!$G$15</f>
        <v>17280</v>
      </c>
      <c r="AT167" s="63">
        <f>AT27*redevances!$G$15</f>
        <v>17280</v>
      </c>
      <c r="AU167" s="63">
        <f>AU27*redevances!$G$15</f>
        <v>17280</v>
      </c>
      <c r="AV167" s="63">
        <f>AV27*redevances!$G$15</f>
        <v>17280</v>
      </c>
      <c r="AW167" s="63">
        <f>AW27*redevances!$G$15</f>
        <v>17280</v>
      </c>
      <c r="AX167" s="63">
        <f>AX27*redevances!$G$15</f>
        <v>17280</v>
      </c>
      <c r="AY167" s="63">
        <f>AY27*redevances!$G$15</f>
        <v>17280</v>
      </c>
      <c r="AZ167" s="63">
        <f>AZ27*redevances!$G$15</f>
        <v>17280</v>
      </c>
      <c r="BA167" s="63">
        <f>BA27*redevances!$G$15</f>
        <v>17280</v>
      </c>
      <c r="BB167" s="104">
        <f t="shared" si="246"/>
        <v>207360</v>
      </c>
      <c r="BC167" s="63">
        <f>BC27*redevances!$G$15</f>
        <v>17440</v>
      </c>
      <c r="BD167" s="63">
        <f>BD27*redevances!$G$15</f>
        <v>17440</v>
      </c>
      <c r="BE167" s="63">
        <f>BE27*redevances!$G$15</f>
        <v>17440</v>
      </c>
      <c r="BF167" s="63">
        <f>BF27*redevances!$G$15</f>
        <v>17440</v>
      </c>
      <c r="BG167" s="63">
        <f>BG27*redevances!$G$15</f>
        <v>17440</v>
      </c>
      <c r="BH167" s="63">
        <f>BH27*redevances!$G$15</f>
        <v>17440</v>
      </c>
      <c r="BI167" s="63">
        <f>BI27*redevances!$G$15</f>
        <v>17440</v>
      </c>
      <c r="BJ167" s="63">
        <f>BJ27*redevances!$G$15</f>
        <v>17440</v>
      </c>
      <c r="BK167" s="63">
        <f>BK27*redevances!$G$15</f>
        <v>17440</v>
      </c>
      <c r="BL167" s="63">
        <f>BL27*redevances!$G$15</f>
        <v>17440</v>
      </c>
      <c r="BM167" s="63">
        <f>BM27*redevances!$G$15</f>
        <v>17440</v>
      </c>
      <c r="BN167" s="63">
        <f>BN27*redevances!$G$15</f>
        <v>17440</v>
      </c>
      <c r="BO167" s="104">
        <f t="shared" si="247"/>
        <v>209280</v>
      </c>
    </row>
    <row r="168" spans="2:67" x14ac:dyDescent="0.25">
      <c r="B168" s="151" t="s">
        <v>342</v>
      </c>
      <c r="C168" s="157">
        <f>SUM(C163:C167)</f>
        <v>4099.2000000000007</v>
      </c>
      <c r="D168" s="157">
        <f t="shared" ref="D168:N168" si="248">SUM(D163:D167)</f>
        <v>6148.8</v>
      </c>
      <c r="E168" s="157">
        <f t="shared" si="248"/>
        <v>8198.4000000000015</v>
      </c>
      <c r="F168" s="157">
        <f t="shared" si="248"/>
        <v>90182.400000000009</v>
      </c>
      <c r="G168" s="157">
        <f t="shared" si="248"/>
        <v>151670.39999999999</v>
      </c>
      <c r="H168" s="157">
        <f t="shared" si="248"/>
        <v>192662.39999999999</v>
      </c>
      <c r="I168" s="157">
        <f t="shared" si="248"/>
        <v>196761.60000000001</v>
      </c>
      <c r="J168" s="157">
        <f t="shared" si="248"/>
        <v>200860.80000000002</v>
      </c>
      <c r="K168" s="157">
        <f t="shared" si="248"/>
        <v>202910.4</v>
      </c>
      <c r="L168" s="157">
        <f t="shared" si="248"/>
        <v>204960</v>
      </c>
      <c r="M168" s="157">
        <f t="shared" si="248"/>
        <v>204960</v>
      </c>
      <c r="N168" s="157">
        <f t="shared" si="248"/>
        <v>204960</v>
      </c>
      <c r="O168" s="216">
        <f t="shared" si="243"/>
        <v>1668374.4</v>
      </c>
      <c r="P168" s="217">
        <f>SUM(P163:P167)</f>
        <v>252160</v>
      </c>
      <c r="Q168" s="217">
        <f t="shared" ref="Q168" si="249">SUM(Q163:Q167)</f>
        <v>252160</v>
      </c>
      <c r="R168" s="217">
        <f t="shared" ref="R168" si="250">SUM(R163:R167)</f>
        <v>252160</v>
      </c>
      <c r="S168" s="217">
        <f t="shared" ref="S168" si="251">SUM(S163:S167)</f>
        <v>252160</v>
      </c>
      <c r="T168" s="217">
        <f t="shared" ref="T168" si="252">SUM(T163:T167)</f>
        <v>252160</v>
      </c>
      <c r="U168" s="217">
        <f t="shared" ref="U168" si="253">SUM(U163:U167)</f>
        <v>252160</v>
      </c>
      <c r="V168" s="217">
        <f t="shared" ref="V168" si="254">SUM(V163:V167)</f>
        <v>252160</v>
      </c>
      <c r="W168" s="217">
        <f t="shared" ref="W168" si="255">SUM(W163:W167)</f>
        <v>252160</v>
      </c>
      <c r="X168" s="217">
        <f t="shared" ref="X168" si="256">SUM(X163:X167)</f>
        <v>252160</v>
      </c>
      <c r="Y168" s="217">
        <f t="shared" ref="Y168" si="257">SUM(Y163:Y167)</f>
        <v>252160</v>
      </c>
      <c r="Z168" s="217">
        <f t="shared" ref="Z168" si="258">SUM(Z163:Z167)</f>
        <v>252160</v>
      </c>
      <c r="AA168" s="217">
        <f t="shared" ref="AA168" si="259">SUM(AA163:AA167)</f>
        <v>252160</v>
      </c>
      <c r="AB168" s="216">
        <f t="shared" si="244"/>
        <v>3025920</v>
      </c>
      <c r="AC168" s="217">
        <f>SUM(AC163:AC167)</f>
        <v>252320</v>
      </c>
      <c r="AD168" s="217">
        <f t="shared" ref="AD168" si="260">SUM(AD163:AD167)</f>
        <v>252320</v>
      </c>
      <c r="AE168" s="217">
        <f t="shared" ref="AE168" si="261">SUM(AE163:AE167)</f>
        <v>252320</v>
      </c>
      <c r="AF168" s="217">
        <f t="shared" ref="AF168" si="262">SUM(AF163:AF167)</f>
        <v>252320</v>
      </c>
      <c r="AG168" s="217">
        <f t="shared" ref="AG168" si="263">SUM(AG163:AG167)</f>
        <v>252320</v>
      </c>
      <c r="AH168" s="217">
        <f t="shared" ref="AH168" si="264">SUM(AH163:AH167)</f>
        <v>252320</v>
      </c>
      <c r="AI168" s="217">
        <f t="shared" ref="AI168" si="265">SUM(AI163:AI167)</f>
        <v>252320</v>
      </c>
      <c r="AJ168" s="217">
        <f t="shared" ref="AJ168" si="266">SUM(AJ163:AJ167)</f>
        <v>252320</v>
      </c>
      <c r="AK168" s="217">
        <f t="shared" ref="AK168" si="267">SUM(AK163:AK167)</f>
        <v>252320</v>
      </c>
      <c r="AL168" s="217">
        <f t="shared" ref="AL168" si="268">SUM(AL163:AL167)</f>
        <v>252320</v>
      </c>
      <c r="AM168" s="217">
        <f t="shared" ref="AM168" si="269">SUM(AM163:AM167)</f>
        <v>252320</v>
      </c>
      <c r="AN168" s="217">
        <f t="shared" ref="AN168" si="270">SUM(AN163:AN167)</f>
        <v>252320</v>
      </c>
      <c r="AO168" s="216">
        <f t="shared" si="245"/>
        <v>3027840</v>
      </c>
      <c r="AP168" s="217">
        <f>SUM(AP163:AP167)</f>
        <v>299520</v>
      </c>
      <c r="AQ168" s="217">
        <f t="shared" ref="AQ168" si="271">SUM(AQ163:AQ167)</f>
        <v>299520</v>
      </c>
      <c r="AR168" s="217">
        <f t="shared" ref="AR168" si="272">SUM(AR163:AR167)</f>
        <v>299520</v>
      </c>
      <c r="AS168" s="217">
        <f t="shared" ref="AS168" si="273">SUM(AS163:AS167)</f>
        <v>299520</v>
      </c>
      <c r="AT168" s="217">
        <f t="shared" ref="AT168" si="274">SUM(AT163:AT167)</f>
        <v>299520</v>
      </c>
      <c r="AU168" s="217">
        <f t="shared" ref="AU168" si="275">SUM(AU163:AU167)</f>
        <v>299520</v>
      </c>
      <c r="AV168" s="217">
        <f t="shared" ref="AV168" si="276">SUM(AV163:AV167)</f>
        <v>299520</v>
      </c>
      <c r="AW168" s="217">
        <f t="shared" ref="AW168" si="277">SUM(AW163:AW167)</f>
        <v>299520</v>
      </c>
      <c r="AX168" s="217">
        <f t="shared" ref="AX168" si="278">SUM(AX163:AX167)</f>
        <v>299520</v>
      </c>
      <c r="AY168" s="217">
        <f t="shared" ref="AY168" si="279">SUM(AY163:AY167)</f>
        <v>299520</v>
      </c>
      <c r="AZ168" s="217">
        <f t="shared" ref="AZ168" si="280">SUM(AZ163:AZ167)</f>
        <v>299520</v>
      </c>
      <c r="BA168" s="217">
        <f t="shared" ref="BA168" si="281">SUM(BA163:BA167)</f>
        <v>299520</v>
      </c>
      <c r="BB168" s="216">
        <f t="shared" si="246"/>
        <v>3594240</v>
      </c>
      <c r="BC168" s="217">
        <f>SUM(BC163:BC167)</f>
        <v>299680</v>
      </c>
      <c r="BD168" s="217">
        <f t="shared" ref="BD168" si="282">SUM(BD163:BD167)</f>
        <v>299680</v>
      </c>
      <c r="BE168" s="217">
        <f t="shared" ref="BE168" si="283">SUM(BE163:BE167)</f>
        <v>299680</v>
      </c>
      <c r="BF168" s="217">
        <f t="shared" ref="BF168" si="284">SUM(BF163:BF167)</f>
        <v>299680</v>
      </c>
      <c r="BG168" s="217">
        <f t="shared" ref="BG168" si="285">SUM(BG163:BG167)</f>
        <v>299680</v>
      </c>
      <c r="BH168" s="217">
        <f t="shared" ref="BH168" si="286">SUM(BH163:BH167)</f>
        <v>299680</v>
      </c>
      <c r="BI168" s="217">
        <f t="shared" ref="BI168" si="287">SUM(BI163:BI167)</f>
        <v>299680</v>
      </c>
      <c r="BJ168" s="217">
        <f t="shared" ref="BJ168" si="288">SUM(BJ163:BJ167)</f>
        <v>299680</v>
      </c>
      <c r="BK168" s="217">
        <f t="shared" ref="BK168" si="289">SUM(BK163:BK167)</f>
        <v>299680</v>
      </c>
      <c r="BL168" s="217">
        <f t="shared" ref="BL168" si="290">SUM(BL163:BL167)</f>
        <v>299680</v>
      </c>
      <c r="BM168" s="217">
        <f t="shared" ref="BM168" si="291">SUM(BM163:BM167)</f>
        <v>299680</v>
      </c>
      <c r="BN168" s="217">
        <f t="shared" ref="BN168" si="292">SUM(BN163:BN167)</f>
        <v>299680</v>
      </c>
      <c r="BO168" s="216">
        <f t="shared" si="247"/>
        <v>3596160</v>
      </c>
    </row>
    <row r="169" spans="2:67" s="147" customFormat="1" ht="30" x14ac:dyDescent="0.25">
      <c r="B169" s="154" t="s">
        <v>341</v>
      </c>
      <c r="C169" s="158">
        <f>C112+C137+C144+C161+C168</f>
        <v>2009987.9719298244</v>
      </c>
      <c r="D169" s="158">
        <f t="shared" ref="D169:AH169" si="293">D112+D137+D144+D161+D168</f>
        <v>1957973.1859649124</v>
      </c>
      <c r="E169" s="158">
        <f t="shared" si="293"/>
        <v>1960712.7859649123</v>
      </c>
      <c r="F169" s="158">
        <f t="shared" si="293"/>
        <v>4205717.8385964911</v>
      </c>
      <c r="G169" s="158">
        <f t="shared" si="293"/>
        <v>3740361.978947368</v>
      </c>
      <c r="H169" s="158">
        <f t="shared" si="293"/>
        <v>3247610.1192982453</v>
      </c>
      <c r="I169" s="158">
        <f t="shared" si="293"/>
        <v>2267510.3719298244</v>
      </c>
      <c r="J169" s="158">
        <f t="shared" si="293"/>
        <v>2272989.5719298245</v>
      </c>
      <c r="K169" s="158">
        <f t="shared" si="293"/>
        <v>2220974.7859649123</v>
      </c>
      <c r="L169" s="158">
        <f t="shared" si="293"/>
        <v>2223714.3859649124</v>
      </c>
      <c r="M169" s="158">
        <f t="shared" si="293"/>
        <v>2168960</v>
      </c>
      <c r="N169" s="158">
        <f t="shared" si="293"/>
        <v>2168960</v>
      </c>
      <c r="O169" s="158">
        <f>O112+O137+O144+O161+O168</f>
        <v>30445472.996491227</v>
      </c>
      <c r="P169" s="158">
        <f t="shared" si="293"/>
        <v>2291843.3333333335</v>
      </c>
      <c r="Q169" s="158">
        <f t="shared" si="293"/>
        <v>2291843.3333333335</v>
      </c>
      <c r="R169" s="158">
        <f t="shared" si="293"/>
        <v>2291843.3333333335</v>
      </c>
      <c r="S169" s="158">
        <f t="shared" si="293"/>
        <v>2291843.3333333335</v>
      </c>
      <c r="T169" s="158">
        <f t="shared" si="293"/>
        <v>2291843.3333333335</v>
      </c>
      <c r="U169" s="158">
        <f t="shared" si="293"/>
        <v>2291843.3333333335</v>
      </c>
      <c r="V169" s="158">
        <f t="shared" si="293"/>
        <v>2291843.3333333335</v>
      </c>
      <c r="W169" s="158">
        <f t="shared" si="293"/>
        <v>2291843.3333333335</v>
      </c>
      <c r="X169" s="158">
        <f t="shared" si="293"/>
        <v>2291843.3333333335</v>
      </c>
      <c r="Y169" s="158">
        <f t="shared" si="293"/>
        <v>2291843.3333333335</v>
      </c>
      <c r="Z169" s="158">
        <f t="shared" si="293"/>
        <v>2291843.3333333335</v>
      </c>
      <c r="AA169" s="158">
        <f t="shared" si="293"/>
        <v>2291843.3333333335</v>
      </c>
      <c r="AB169" s="158">
        <f t="shared" si="293"/>
        <v>27502120</v>
      </c>
      <c r="AC169" s="158">
        <f t="shared" si="293"/>
        <v>2358860.8333333335</v>
      </c>
      <c r="AD169" s="158">
        <f t="shared" si="293"/>
        <v>2358860.8333333335</v>
      </c>
      <c r="AE169" s="158">
        <f t="shared" si="293"/>
        <v>2358860.8333333335</v>
      </c>
      <c r="AF169" s="158">
        <f t="shared" si="293"/>
        <v>2358860.8333333335</v>
      </c>
      <c r="AG169" s="158">
        <f t="shared" si="293"/>
        <v>2358860.8333333335</v>
      </c>
      <c r="AH169" s="158">
        <f t="shared" si="293"/>
        <v>2358860.8333333335</v>
      </c>
      <c r="AI169" s="158">
        <f t="shared" ref="AI169:BN169" si="294">AI112+AI137+AI144+AI161+AI168</f>
        <v>2358860.8333333335</v>
      </c>
      <c r="AJ169" s="158">
        <f t="shared" si="294"/>
        <v>2358860.8333333335</v>
      </c>
      <c r="AK169" s="158">
        <f t="shared" si="294"/>
        <v>2358860.8333333335</v>
      </c>
      <c r="AL169" s="158">
        <f t="shared" si="294"/>
        <v>2358860.8333333335</v>
      </c>
      <c r="AM169" s="158">
        <f t="shared" si="294"/>
        <v>2358860.8333333335</v>
      </c>
      <c r="AN169" s="158">
        <f t="shared" si="294"/>
        <v>2358860.8333333335</v>
      </c>
      <c r="AO169" s="158">
        <f t="shared" si="294"/>
        <v>28306330</v>
      </c>
      <c r="AP169" s="158">
        <f t="shared" si="294"/>
        <v>2488251.2083333335</v>
      </c>
      <c r="AQ169" s="158">
        <f t="shared" si="294"/>
        <v>2488251.2083333335</v>
      </c>
      <c r="AR169" s="158">
        <f t="shared" si="294"/>
        <v>2488251.2083333335</v>
      </c>
      <c r="AS169" s="158">
        <f t="shared" si="294"/>
        <v>2488251.2083333335</v>
      </c>
      <c r="AT169" s="158">
        <f t="shared" si="294"/>
        <v>2488251.2083333335</v>
      </c>
      <c r="AU169" s="158">
        <f t="shared" si="294"/>
        <v>2488251.2083333335</v>
      </c>
      <c r="AV169" s="158">
        <f t="shared" si="294"/>
        <v>2488251.2083333335</v>
      </c>
      <c r="AW169" s="158">
        <f t="shared" si="294"/>
        <v>2488251.2083333335</v>
      </c>
      <c r="AX169" s="158">
        <f t="shared" si="294"/>
        <v>2488251.2083333335</v>
      </c>
      <c r="AY169" s="158">
        <f t="shared" si="294"/>
        <v>2488251.2083333335</v>
      </c>
      <c r="AZ169" s="158">
        <f t="shared" si="294"/>
        <v>2488251.2083333335</v>
      </c>
      <c r="BA169" s="158">
        <f t="shared" si="294"/>
        <v>2488251.2083333335</v>
      </c>
      <c r="BB169" s="158">
        <f t="shared" si="294"/>
        <v>29859014.5</v>
      </c>
      <c r="BC169" s="158">
        <f t="shared" si="294"/>
        <v>2562101.1020833333</v>
      </c>
      <c r="BD169" s="158">
        <f t="shared" si="294"/>
        <v>2562101.1020833333</v>
      </c>
      <c r="BE169" s="158">
        <f t="shared" si="294"/>
        <v>2562101.1020833333</v>
      </c>
      <c r="BF169" s="158">
        <f t="shared" si="294"/>
        <v>2562101.1020833333</v>
      </c>
      <c r="BG169" s="158">
        <f t="shared" si="294"/>
        <v>2562101.1020833333</v>
      </c>
      <c r="BH169" s="158">
        <f t="shared" si="294"/>
        <v>2562101.1020833333</v>
      </c>
      <c r="BI169" s="158">
        <f t="shared" si="294"/>
        <v>2562101.1020833333</v>
      </c>
      <c r="BJ169" s="158">
        <f t="shared" si="294"/>
        <v>2562101.1020833333</v>
      </c>
      <c r="BK169" s="158">
        <f t="shared" si="294"/>
        <v>2562101.1020833333</v>
      </c>
      <c r="BL169" s="158">
        <f t="shared" si="294"/>
        <v>2562101.1020833333</v>
      </c>
      <c r="BM169" s="158">
        <f t="shared" si="294"/>
        <v>2562101.1020833333</v>
      </c>
      <c r="BN169" s="158">
        <f t="shared" si="294"/>
        <v>2562101.1020833333</v>
      </c>
      <c r="BO169" s="158">
        <f t="shared" ref="BO169" si="295">BO112+BO137+BO144+BO161+BO168</f>
        <v>30745213.225000001</v>
      </c>
    </row>
    <row r="170" spans="2:67" ht="30" x14ac:dyDescent="0.25">
      <c r="B170" s="150" t="s">
        <v>343</v>
      </c>
      <c r="C170" s="63">
        <f>$O$170/12</f>
        <v>187175.45005847956</v>
      </c>
      <c r="D170" s="63">
        <f t="shared" ref="D170:N170" si="296">$O$170/12</f>
        <v>187175.45005847956</v>
      </c>
      <c r="E170" s="63">
        <f t="shared" si="296"/>
        <v>187175.45005847956</v>
      </c>
      <c r="F170" s="63">
        <f t="shared" si="296"/>
        <v>187175.45005847956</v>
      </c>
      <c r="G170" s="63">
        <f t="shared" si="296"/>
        <v>187175.45005847956</v>
      </c>
      <c r="H170" s="63">
        <f t="shared" si="296"/>
        <v>187175.45005847956</v>
      </c>
      <c r="I170" s="63">
        <f t="shared" si="296"/>
        <v>187175.45005847956</v>
      </c>
      <c r="J170" s="63">
        <f t="shared" si="296"/>
        <v>187175.45005847956</v>
      </c>
      <c r="K170" s="63">
        <f t="shared" si="296"/>
        <v>187175.45005847956</v>
      </c>
      <c r="L170" s="63">
        <f t="shared" si="296"/>
        <v>187175.45005847956</v>
      </c>
      <c r="M170" s="63">
        <f t="shared" si="296"/>
        <v>187175.45005847956</v>
      </c>
      <c r="N170" s="63">
        <f t="shared" si="296"/>
        <v>187175.45005847956</v>
      </c>
      <c r="O170" s="137">
        <f>IF((O47-O169)*redevances!$D$7&gt;(320000+0.005*O47),(O47-O169)*redevances!$D$7,(320000+0.005*O47))</f>
        <v>2246105.4007017547</v>
      </c>
      <c r="P170" s="63">
        <f>$AB$170/12</f>
        <v>341631.33333333331</v>
      </c>
      <c r="Q170" s="63">
        <f t="shared" ref="Q170:AA170" si="297">$AB$170/12</f>
        <v>341631.33333333331</v>
      </c>
      <c r="R170" s="63">
        <f t="shared" si="297"/>
        <v>341631.33333333331</v>
      </c>
      <c r="S170" s="63">
        <f t="shared" si="297"/>
        <v>341631.33333333331</v>
      </c>
      <c r="T170" s="63">
        <f t="shared" si="297"/>
        <v>341631.33333333331</v>
      </c>
      <c r="U170" s="63">
        <f t="shared" si="297"/>
        <v>341631.33333333331</v>
      </c>
      <c r="V170" s="63">
        <f t="shared" si="297"/>
        <v>341631.33333333331</v>
      </c>
      <c r="W170" s="63">
        <f t="shared" si="297"/>
        <v>341631.33333333331</v>
      </c>
      <c r="X170" s="63">
        <f t="shared" si="297"/>
        <v>341631.33333333331</v>
      </c>
      <c r="Y170" s="63">
        <f t="shared" si="297"/>
        <v>341631.33333333331</v>
      </c>
      <c r="Z170" s="63">
        <f t="shared" si="297"/>
        <v>341631.33333333331</v>
      </c>
      <c r="AA170" s="63">
        <f t="shared" si="297"/>
        <v>341631.33333333331</v>
      </c>
      <c r="AB170" s="137">
        <f>IF((AB47-AB169)*redevances!$D$7&gt;(320000+0.005*AB47),(AB47-AB169)*redevances!$D$7,(320000+0.005*AB47))</f>
        <v>4099576</v>
      </c>
      <c r="AC170" s="63">
        <f>$AO$170/12</f>
        <v>328227.83333333331</v>
      </c>
      <c r="AD170" s="63">
        <f t="shared" ref="AD170:AN170" si="298">$AO$170/12</f>
        <v>328227.83333333331</v>
      </c>
      <c r="AE170" s="63">
        <f t="shared" si="298"/>
        <v>328227.83333333331</v>
      </c>
      <c r="AF170" s="63">
        <f t="shared" si="298"/>
        <v>328227.83333333331</v>
      </c>
      <c r="AG170" s="63">
        <f t="shared" si="298"/>
        <v>328227.83333333331</v>
      </c>
      <c r="AH170" s="63">
        <f t="shared" si="298"/>
        <v>328227.83333333331</v>
      </c>
      <c r="AI170" s="63">
        <f t="shared" si="298"/>
        <v>328227.83333333331</v>
      </c>
      <c r="AJ170" s="63">
        <f t="shared" si="298"/>
        <v>328227.83333333331</v>
      </c>
      <c r="AK170" s="63">
        <f t="shared" si="298"/>
        <v>328227.83333333331</v>
      </c>
      <c r="AL170" s="63">
        <f t="shared" si="298"/>
        <v>328227.83333333331</v>
      </c>
      <c r="AM170" s="63">
        <f t="shared" si="298"/>
        <v>328227.83333333331</v>
      </c>
      <c r="AN170" s="63">
        <f t="shared" si="298"/>
        <v>328227.83333333331</v>
      </c>
      <c r="AO170" s="137">
        <f>IF((AO47-AO169)*redevances!$D$7&gt;(320000+0.005*AO47),(AO47-AO169)*redevances!$D$7,(320000+0.005*AO47))</f>
        <v>3938734</v>
      </c>
      <c r="AP170" s="63">
        <f>$BB$170/12</f>
        <v>422349.75833333336</v>
      </c>
      <c r="AQ170" s="63">
        <f t="shared" ref="AQ170:BA170" si="299">$BB$170/12</f>
        <v>422349.75833333336</v>
      </c>
      <c r="AR170" s="63">
        <f t="shared" si="299"/>
        <v>422349.75833333336</v>
      </c>
      <c r="AS170" s="63">
        <f t="shared" si="299"/>
        <v>422349.75833333336</v>
      </c>
      <c r="AT170" s="63">
        <f t="shared" si="299"/>
        <v>422349.75833333336</v>
      </c>
      <c r="AU170" s="63">
        <f t="shared" si="299"/>
        <v>422349.75833333336</v>
      </c>
      <c r="AV170" s="63">
        <f t="shared" si="299"/>
        <v>422349.75833333336</v>
      </c>
      <c r="AW170" s="63">
        <f t="shared" si="299"/>
        <v>422349.75833333336</v>
      </c>
      <c r="AX170" s="63">
        <f t="shared" si="299"/>
        <v>422349.75833333336</v>
      </c>
      <c r="AY170" s="63">
        <f t="shared" si="299"/>
        <v>422349.75833333336</v>
      </c>
      <c r="AZ170" s="63">
        <f t="shared" si="299"/>
        <v>422349.75833333336</v>
      </c>
      <c r="BA170" s="63">
        <f t="shared" si="299"/>
        <v>422349.75833333336</v>
      </c>
      <c r="BB170" s="137">
        <f>IF((BB47-BB169)*redevances!$D$7&gt;(320000+0.005*BB47),(BB47-BB169)*redevances!$D$7,(320000+0.005*BB47))</f>
        <v>5068197.1000000006</v>
      </c>
      <c r="BC170" s="63">
        <f>$BO$170/12</f>
        <v>407579.77958333329</v>
      </c>
      <c r="BD170" s="63">
        <f t="shared" ref="BD170:BN170" si="300">$BO$170/12</f>
        <v>407579.77958333329</v>
      </c>
      <c r="BE170" s="63">
        <f t="shared" si="300"/>
        <v>407579.77958333329</v>
      </c>
      <c r="BF170" s="63">
        <f t="shared" si="300"/>
        <v>407579.77958333329</v>
      </c>
      <c r="BG170" s="63">
        <f t="shared" si="300"/>
        <v>407579.77958333329</v>
      </c>
      <c r="BH170" s="63">
        <f t="shared" si="300"/>
        <v>407579.77958333329</v>
      </c>
      <c r="BI170" s="63">
        <f t="shared" si="300"/>
        <v>407579.77958333329</v>
      </c>
      <c r="BJ170" s="63">
        <f t="shared" si="300"/>
        <v>407579.77958333329</v>
      </c>
      <c r="BK170" s="63">
        <f t="shared" si="300"/>
        <v>407579.77958333329</v>
      </c>
      <c r="BL170" s="63">
        <f t="shared" si="300"/>
        <v>407579.77958333329</v>
      </c>
      <c r="BM170" s="63">
        <f t="shared" si="300"/>
        <v>407579.77958333329</v>
      </c>
      <c r="BN170" s="63">
        <f t="shared" si="300"/>
        <v>407579.77958333329</v>
      </c>
      <c r="BO170" s="137">
        <f>IF((BO47-BO169)*redevances!$D$7&gt;(320000+0.005*BO47),(BO47-BO169)*redevances!$D$7,(320000+0.005*BO47))</f>
        <v>4890957.3549999995</v>
      </c>
    </row>
    <row r="171" spans="2:67" x14ac:dyDescent="0.25">
      <c r="B171" s="106" t="s">
        <v>470</v>
      </c>
      <c r="C171" s="214">
        <f>C168/C36</f>
        <v>8.5400000000000018E-2</v>
      </c>
      <c r="D171" s="214">
        <f t="shared" ref="D171:BO171" si="301">D168/D36</f>
        <v>8.5400000000000004E-2</v>
      </c>
      <c r="E171" s="214">
        <f t="shared" si="301"/>
        <v>8.5400000000000018E-2</v>
      </c>
      <c r="F171" s="214">
        <f t="shared" si="301"/>
        <v>8.5400000000000004E-2</v>
      </c>
      <c r="G171" s="214">
        <f t="shared" si="301"/>
        <v>8.539999999999999E-2</v>
      </c>
      <c r="H171" s="214">
        <f t="shared" si="301"/>
        <v>8.5400000000000004E-2</v>
      </c>
      <c r="I171" s="214">
        <f t="shared" si="301"/>
        <v>8.5400000000000004E-2</v>
      </c>
      <c r="J171" s="214">
        <f t="shared" si="301"/>
        <v>8.5400000000000004E-2</v>
      </c>
      <c r="K171" s="214">
        <f t="shared" si="301"/>
        <v>8.5400000000000004E-2</v>
      </c>
      <c r="L171" s="214">
        <f t="shared" si="301"/>
        <v>8.5400000000000004E-2</v>
      </c>
      <c r="M171" s="214">
        <f t="shared" si="301"/>
        <v>8.5400000000000004E-2</v>
      </c>
      <c r="N171" s="214">
        <f t="shared" si="301"/>
        <v>8.5400000000000004E-2</v>
      </c>
      <c r="O171" s="215">
        <f t="shared" si="301"/>
        <v>8.539999999999999E-2</v>
      </c>
      <c r="P171" s="214">
        <f t="shared" si="301"/>
        <v>8.4053333333333327E-2</v>
      </c>
      <c r="Q171" s="214">
        <f t="shared" si="301"/>
        <v>8.4053333333333327E-2</v>
      </c>
      <c r="R171" s="214">
        <f t="shared" si="301"/>
        <v>8.4053333333333327E-2</v>
      </c>
      <c r="S171" s="214">
        <f t="shared" si="301"/>
        <v>8.4053333333333327E-2</v>
      </c>
      <c r="T171" s="214">
        <f t="shared" si="301"/>
        <v>8.4053333333333327E-2</v>
      </c>
      <c r="U171" s="214">
        <f t="shared" si="301"/>
        <v>8.4053333333333327E-2</v>
      </c>
      <c r="V171" s="214">
        <f t="shared" si="301"/>
        <v>8.4053333333333327E-2</v>
      </c>
      <c r="W171" s="214">
        <f t="shared" si="301"/>
        <v>8.4053333333333327E-2</v>
      </c>
      <c r="X171" s="214">
        <f t="shared" si="301"/>
        <v>8.4053333333333327E-2</v>
      </c>
      <c r="Y171" s="214">
        <f t="shared" si="301"/>
        <v>8.4053333333333327E-2</v>
      </c>
      <c r="Z171" s="214">
        <f t="shared" si="301"/>
        <v>8.4053333333333327E-2</v>
      </c>
      <c r="AA171" s="214">
        <f t="shared" si="301"/>
        <v>8.4053333333333327E-2</v>
      </c>
      <c r="AB171" s="215">
        <f t="shared" si="301"/>
        <v>8.4053333333333327E-2</v>
      </c>
      <c r="AC171" s="214">
        <f t="shared" si="301"/>
        <v>8.4106666666666663E-2</v>
      </c>
      <c r="AD171" s="214">
        <f t="shared" si="301"/>
        <v>8.4106666666666663E-2</v>
      </c>
      <c r="AE171" s="214">
        <f t="shared" si="301"/>
        <v>8.4106666666666663E-2</v>
      </c>
      <c r="AF171" s="214">
        <f t="shared" si="301"/>
        <v>8.4106666666666663E-2</v>
      </c>
      <c r="AG171" s="214">
        <f t="shared" si="301"/>
        <v>8.4106666666666663E-2</v>
      </c>
      <c r="AH171" s="214">
        <f t="shared" si="301"/>
        <v>8.4106666666666663E-2</v>
      </c>
      <c r="AI171" s="214">
        <f t="shared" si="301"/>
        <v>8.4106666666666663E-2</v>
      </c>
      <c r="AJ171" s="214">
        <f t="shared" si="301"/>
        <v>8.4106666666666663E-2</v>
      </c>
      <c r="AK171" s="214">
        <f t="shared" si="301"/>
        <v>8.4106666666666663E-2</v>
      </c>
      <c r="AL171" s="214">
        <f t="shared" si="301"/>
        <v>8.4106666666666663E-2</v>
      </c>
      <c r="AM171" s="214">
        <f t="shared" si="301"/>
        <v>8.4106666666666663E-2</v>
      </c>
      <c r="AN171" s="214">
        <f t="shared" si="301"/>
        <v>8.4106666666666663E-2</v>
      </c>
      <c r="AO171" s="215">
        <f t="shared" si="301"/>
        <v>8.4106666666666663E-2</v>
      </c>
      <c r="AP171" s="214">
        <f t="shared" si="301"/>
        <v>8.3199999999999996E-2</v>
      </c>
      <c r="AQ171" s="214">
        <f t="shared" si="301"/>
        <v>8.3199999999999996E-2</v>
      </c>
      <c r="AR171" s="214">
        <f t="shared" si="301"/>
        <v>8.3199999999999996E-2</v>
      </c>
      <c r="AS171" s="214">
        <f t="shared" si="301"/>
        <v>8.3199999999999996E-2</v>
      </c>
      <c r="AT171" s="214">
        <f t="shared" si="301"/>
        <v>8.3199999999999996E-2</v>
      </c>
      <c r="AU171" s="214">
        <f t="shared" si="301"/>
        <v>8.3199999999999996E-2</v>
      </c>
      <c r="AV171" s="214">
        <f t="shared" si="301"/>
        <v>8.3199999999999996E-2</v>
      </c>
      <c r="AW171" s="214">
        <f t="shared" si="301"/>
        <v>8.3199999999999996E-2</v>
      </c>
      <c r="AX171" s="214">
        <f t="shared" si="301"/>
        <v>8.3199999999999996E-2</v>
      </c>
      <c r="AY171" s="214">
        <f t="shared" si="301"/>
        <v>8.3199999999999996E-2</v>
      </c>
      <c r="AZ171" s="214">
        <f t="shared" si="301"/>
        <v>8.3199999999999996E-2</v>
      </c>
      <c r="BA171" s="214">
        <f t="shared" si="301"/>
        <v>8.3199999999999996E-2</v>
      </c>
      <c r="BB171" s="215">
        <f t="shared" si="301"/>
        <v>8.3199999999999996E-2</v>
      </c>
      <c r="BC171" s="214">
        <f t="shared" si="301"/>
        <v>8.324444444444444E-2</v>
      </c>
      <c r="BD171" s="214">
        <f t="shared" si="301"/>
        <v>8.324444444444444E-2</v>
      </c>
      <c r="BE171" s="214">
        <f t="shared" si="301"/>
        <v>8.324444444444444E-2</v>
      </c>
      <c r="BF171" s="214">
        <f t="shared" si="301"/>
        <v>8.324444444444444E-2</v>
      </c>
      <c r="BG171" s="214">
        <f t="shared" si="301"/>
        <v>8.324444444444444E-2</v>
      </c>
      <c r="BH171" s="214">
        <f t="shared" si="301"/>
        <v>8.324444444444444E-2</v>
      </c>
      <c r="BI171" s="214">
        <f t="shared" si="301"/>
        <v>8.324444444444444E-2</v>
      </c>
      <c r="BJ171" s="214">
        <f t="shared" si="301"/>
        <v>8.324444444444444E-2</v>
      </c>
      <c r="BK171" s="214">
        <f t="shared" si="301"/>
        <v>8.324444444444444E-2</v>
      </c>
      <c r="BL171" s="214">
        <f t="shared" si="301"/>
        <v>8.324444444444444E-2</v>
      </c>
      <c r="BM171" s="214">
        <f t="shared" si="301"/>
        <v>8.324444444444444E-2</v>
      </c>
      <c r="BN171" s="214">
        <f t="shared" si="301"/>
        <v>8.324444444444444E-2</v>
      </c>
      <c r="BO171" s="215">
        <f t="shared" si="301"/>
        <v>8.324444444444444E-2</v>
      </c>
    </row>
    <row r="172" spans="2:67" s="155" customFormat="1" ht="23.25" customHeight="1" x14ac:dyDescent="0.3">
      <c r="B172" s="201" t="s">
        <v>437</v>
      </c>
      <c r="C172" s="202">
        <f>C47-C137-C144-C161-C168-C170</f>
        <v>-1440830.0886549708</v>
      </c>
      <c r="D172" s="202">
        <f t="shared" ref="D172:BN172" si="302">D47-D137-D144-D161-D168-D170</f>
        <v>-1494815.3026900587</v>
      </c>
      <c r="E172" s="202">
        <f t="shared" si="302"/>
        <v>-1463554.9026900586</v>
      </c>
      <c r="F172" s="202">
        <f t="shared" si="302"/>
        <v>3111440.0446783621</v>
      </c>
      <c r="G172" s="202">
        <f t="shared" si="302"/>
        <v>3196795.9043274857</v>
      </c>
      <c r="H172" s="202">
        <f t="shared" si="302"/>
        <v>2969547.7639766084</v>
      </c>
      <c r="I172" s="202">
        <f t="shared" si="302"/>
        <v>1497647.5113450293</v>
      </c>
      <c r="J172" s="202">
        <f t="shared" si="302"/>
        <v>1560168.3113450294</v>
      </c>
      <c r="K172" s="202">
        <f t="shared" si="302"/>
        <v>1506183.0973099417</v>
      </c>
      <c r="L172" s="202">
        <f t="shared" si="302"/>
        <v>1537443.4973099416</v>
      </c>
      <c r="M172" s="202">
        <f t="shared" si="302"/>
        <v>1452197.8832748539</v>
      </c>
      <c r="N172" s="202">
        <f t="shared" si="302"/>
        <v>1452197.8832748539</v>
      </c>
      <c r="O172" s="202">
        <f>SUM(C172:N172)</f>
        <v>13884421.602807017</v>
      </c>
      <c r="P172" s="202">
        <f t="shared" si="302"/>
        <v>1774858.6666666667</v>
      </c>
      <c r="Q172" s="202">
        <f t="shared" si="302"/>
        <v>1774858.6666666667</v>
      </c>
      <c r="R172" s="202">
        <f t="shared" si="302"/>
        <v>1774858.6666666667</v>
      </c>
      <c r="S172" s="202">
        <f t="shared" si="302"/>
        <v>1774858.6666666667</v>
      </c>
      <c r="T172" s="202">
        <f t="shared" si="302"/>
        <v>1774858.6666666667</v>
      </c>
      <c r="U172" s="202">
        <f t="shared" si="302"/>
        <v>1774858.6666666667</v>
      </c>
      <c r="V172" s="202">
        <f t="shared" si="302"/>
        <v>1774858.6666666667</v>
      </c>
      <c r="W172" s="202">
        <f t="shared" si="302"/>
        <v>1774858.6666666667</v>
      </c>
      <c r="X172" s="202">
        <f t="shared" si="302"/>
        <v>1774858.6666666667</v>
      </c>
      <c r="Y172" s="202">
        <f t="shared" si="302"/>
        <v>1774858.6666666667</v>
      </c>
      <c r="Z172" s="202">
        <f t="shared" si="302"/>
        <v>1774858.6666666667</v>
      </c>
      <c r="AA172" s="202">
        <f t="shared" si="302"/>
        <v>1774858.6666666667</v>
      </c>
      <c r="AB172" s="202">
        <f>SUM(P172:AA172)</f>
        <v>21298304</v>
      </c>
      <c r="AC172" s="202">
        <f t="shared" si="302"/>
        <v>1721244.6666666667</v>
      </c>
      <c r="AD172" s="202">
        <f t="shared" si="302"/>
        <v>1721244.6666666667</v>
      </c>
      <c r="AE172" s="202">
        <f t="shared" si="302"/>
        <v>1721244.6666666667</v>
      </c>
      <c r="AF172" s="202">
        <f t="shared" si="302"/>
        <v>1721244.6666666667</v>
      </c>
      <c r="AG172" s="202">
        <f t="shared" si="302"/>
        <v>1721244.6666666667</v>
      </c>
      <c r="AH172" s="202">
        <f t="shared" si="302"/>
        <v>1721244.6666666667</v>
      </c>
      <c r="AI172" s="202">
        <f t="shared" si="302"/>
        <v>1721244.6666666667</v>
      </c>
      <c r="AJ172" s="202">
        <f t="shared" si="302"/>
        <v>1721244.6666666667</v>
      </c>
      <c r="AK172" s="202">
        <f t="shared" si="302"/>
        <v>1721244.6666666667</v>
      </c>
      <c r="AL172" s="202">
        <f t="shared" si="302"/>
        <v>1721244.6666666667</v>
      </c>
      <c r="AM172" s="202">
        <f t="shared" si="302"/>
        <v>1721244.6666666667</v>
      </c>
      <c r="AN172" s="202">
        <f t="shared" si="302"/>
        <v>1721244.6666666667</v>
      </c>
      <c r="AO172" s="202">
        <f>SUM(AC172:AN172)</f>
        <v>20654936</v>
      </c>
      <c r="AP172" s="202">
        <f t="shared" si="302"/>
        <v>2097732.3666666667</v>
      </c>
      <c r="AQ172" s="202">
        <f t="shared" si="302"/>
        <v>2097732.3666666667</v>
      </c>
      <c r="AR172" s="202">
        <f t="shared" si="302"/>
        <v>2097732.3666666667</v>
      </c>
      <c r="AS172" s="202">
        <f t="shared" si="302"/>
        <v>2097732.3666666667</v>
      </c>
      <c r="AT172" s="202">
        <f t="shared" si="302"/>
        <v>2097732.3666666667</v>
      </c>
      <c r="AU172" s="202">
        <f t="shared" si="302"/>
        <v>2097732.3666666667</v>
      </c>
      <c r="AV172" s="202">
        <f t="shared" si="302"/>
        <v>2097732.3666666667</v>
      </c>
      <c r="AW172" s="202">
        <f t="shared" si="302"/>
        <v>2097732.3666666667</v>
      </c>
      <c r="AX172" s="202">
        <f t="shared" si="302"/>
        <v>2097732.3666666667</v>
      </c>
      <c r="AY172" s="202">
        <f t="shared" si="302"/>
        <v>2097732.3666666667</v>
      </c>
      <c r="AZ172" s="202">
        <f t="shared" si="302"/>
        <v>2097732.3666666667</v>
      </c>
      <c r="BA172" s="202">
        <f t="shared" si="302"/>
        <v>2097732.3666666667</v>
      </c>
      <c r="BB172" s="202">
        <f>SUM(AP172:BA172)</f>
        <v>25172788.400000002</v>
      </c>
      <c r="BC172" s="202">
        <f t="shared" si="302"/>
        <v>2038652.4516666669</v>
      </c>
      <c r="BD172" s="202">
        <f t="shared" si="302"/>
        <v>2038652.4516666669</v>
      </c>
      <c r="BE172" s="202">
        <f t="shared" si="302"/>
        <v>2038652.4516666669</v>
      </c>
      <c r="BF172" s="202">
        <f t="shared" si="302"/>
        <v>2038652.4516666669</v>
      </c>
      <c r="BG172" s="202">
        <f t="shared" si="302"/>
        <v>2038652.4516666669</v>
      </c>
      <c r="BH172" s="202">
        <f t="shared" si="302"/>
        <v>2038652.4516666669</v>
      </c>
      <c r="BI172" s="202">
        <f t="shared" si="302"/>
        <v>2038652.4516666669</v>
      </c>
      <c r="BJ172" s="202">
        <f t="shared" si="302"/>
        <v>2038652.4516666669</v>
      </c>
      <c r="BK172" s="202">
        <f t="shared" si="302"/>
        <v>2038652.4516666669</v>
      </c>
      <c r="BL172" s="202">
        <f t="shared" si="302"/>
        <v>2038652.4516666669</v>
      </c>
      <c r="BM172" s="202">
        <f t="shared" si="302"/>
        <v>2038652.4516666669</v>
      </c>
      <c r="BN172" s="202">
        <f t="shared" si="302"/>
        <v>2038652.4516666669</v>
      </c>
      <c r="BO172" s="202">
        <f>SUM(BC172:BN172)</f>
        <v>24463829.420000006</v>
      </c>
    </row>
    <row r="173" spans="2:67" x14ac:dyDescent="0.25">
      <c r="B173" s="106" t="s">
        <v>438</v>
      </c>
      <c r="C173" s="63">
        <f>C172</f>
        <v>-1440830.0886549708</v>
      </c>
      <c r="D173" s="63">
        <f t="shared" ref="D173:BN173" si="303">D172</f>
        <v>-1494815.3026900587</v>
      </c>
      <c r="E173" s="63">
        <f t="shared" si="303"/>
        <v>-1463554.9026900586</v>
      </c>
      <c r="F173" s="63">
        <f t="shared" si="303"/>
        <v>3111440.0446783621</v>
      </c>
      <c r="G173" s="63">
        <f t="shared" si="303"/>
        <v>3196795.9043274857</v>
      </c>
      <c r="H173" s="63">
        <f t="shared" si="303"/>
        <v>2969547.7639766084</v>
      </c>
      <c r="I173" s="63">
        <f t="shared" si="303"/>
        <v>1497647.5113450293</v>
      </c>
      <c r="J173" s="63">
        <f t="shared" si="303"/>
        <v>1560168.3113450294</v>
      </c>
      <c r="K173" s="63">
        <f t="shared" si="303"/>
        <v>1506183.0973099417</v>
      </c>
      <c r="L173" s="63">
        <f t="shared" si="303"/>
        <v>1537443.4973099416</v>
      </c>
      <c r="M173" s="63">
        <f t="shared" si="303"/>
        <v>1452197.8832748539</v>
      </c>
      <c r="N173" s="63">
        <f t="shared" si="303"/>
        <v>1452197.8832748539</v>
      </c>
      <c r="O173" s="63"/>
      <c r="P173" s="63">
        <f t="shared" si="303"/>
        <v>1774858.6666666667</v>
      </c>
      <c r="Q173" s="63">
        <f t="shared" si="303"/>
        <v>1774858.6666666667</v>
      </c>
      <c r="R173" s="63">
        <f t="shared" si="303"/>
        <v>1774858.6666666667</v>
      </c>
      <c r="S173" s="63">
        <f t="shared" si="303"/>
        <v>1774858.6666666667</v>
      </c>
      <c r="T173" s="63">
        <f t="shared" si="303"/>
        <v>1774858.6666666667</v>
      </c>
      <c r="U173" s="63">
        <f t="shared" si="303"/>
        <v>1774858.6666666667</v>
      </c>
      <c r="V173" s="63">
        <f t="shared" si="303"/>
        <v>1774858.6666666667</v>
      </c>
      <c r="W173" s="63">
        <f t="shared" si="303"/>
        <v>1774858.6666666667</v>
      </c>
      <c r="X173" s="63">
        <f t="shared" si="303"/>
        <v>1774858.6666666667</v>
      </c>
      <c r="Y173" s="63">
        <f t="shared" si="303"/>
        <v>1774858.6666666667</v>
      </c>
      <c r="Z173" s="63">
        <f t="shared" si="303"/>
        <v>1774858.6666666667</v>
      </c>
      <c r="AA173" s="63">
        <f t="shared" si="303"/>
        <v>1774858.6666666667</v>
      </c>
      <c r="AB173" s="63"/>
      <c r="AC173" s="63">
        <f>AC172</f>
        <v>1721244.6666666667</v>
      </c>
      <c r="AD173" s="63">
        <f t="shared" si="303"/>
        <v>1721244.6666666667</v>
      </c>
      <c r="AE173" s="63">
        <f t="shared" si="303"/>
        <v>1721244.6666666667</v>
      </c>
      <c r="AF173" s="63">
        <f t="shared" si="303"/>
        <v>1721244.6666666667</v>
      </c>
      <c r="AG173" s="63">
        <f t="shared" si="303"/>
        <v>1721244.6666666667</v>
      </c>
      <c r="AH173" s="63">
        <f t="shared" si="303"/>
        <v>1721244.6666666667</v>
      </c>
      <c r="AI173" s="63">
        <f t="shared" si="303"/>
        <v>1721244.6666666667</v>
      </c>
      <c r="AJ173" s="63">
        <f t="shared" si="303"/>
        <v>1721244.6666666667</v>
      </c>
      <c r="AK173" s="63">
        <f t="shared" si="303"/>
        <v>1721244.6666666667</v>
      </c>
      <c r="AL173" s="63">
        <f t="shared" si="303"/>
        <v>1721244.6666666667</v>
      </c>
      <c r="AM173" s="63">
        <f t="shared" si="303"/>
        <v>1721244.6666666667</v>
      </c>
      <c r="AN173" s="63">
        <f t="shared" si="303"/>
        <v>1721244.6666666667</v>
      </c>
      <c r="AO173" s="63"/>
      <c r="AP173" s="63">
        <f t="shared" si="303"/>
        <v>2097732.3666666667</v>
      </c>
      <c r="AQ173" s="63">
        <f t="shared" si="303"/>
        <v>2097732.3666666667</v>
      </c>
      <c r="AR173" s="63">
        <f t="shared" si="303"/>
        <v>2097732.3666666667</v>
      </c>
      <c r="AS173" s="63">
        <f t="shared" si="303"/>
        <v>2097732.3666666667</v>
      </c>
      <c r="AT173" s="63">
        <f t="shared" si="303"/>
        <v>2097732.3666666667</v>
      </c>
      <c r="AU173" s="63">
        <f t="shared" si="303"/>
        <v>2097732.3666666667</v>
      </c>
      <c r="AV173" s="63">
        <f t="shared" si="303"/>
        <v>2097732.3666666667</v>
      </c>
      <c r="AW173" s="63">
        <f t="shared" si="303"/>
        <v>2097732.3666666667</v>
      </c>
      <c r="AX173" s="63">
        <f t="shared" si="303"/>
        <v>2097732.3666666667</v>
      </c>
      <c r="AY173" s="63">
        <f t="shared" si="303"/>
        <v>2097732.3666666667</v>
      </c>
      <c r="AZ173" s="63">
        <f t="shared" si="303"/>
        <v>2097732.3666666667</v>
      </c>
      <c r="BA173" s="63">
        <f t="shared" si="303"/>
        <v>2097732.3666666667</v>
      </c>
      <c r="BB173" s="63"/>
      <c r="BC173" s="63">
        <f t="shared" si="303"/>
        <v>2038652.4516666669</v>
      </c>
      <c r="BD173" s="63">
        <f t="shared" si="303"/>
        <v>2038652.4516666669</v>
      </c>
      <c r="BE173" s="63">
        <f t="shared" si="303"/>
        <v>2038652.4516666669</v>
      </c>
      <c r="BF173" s="63">
        <f t="shared" si="303"/>
        <v>2038652.4516666669</v>
      </c>
      <c r="BG173" s="63">
        <f t="shared" si="303"/>
        <v>2038652.4516666669</v>
      </c>
      <c r="BH173" s="63">
        <f t="shared" si="303"/>
        <v>2038652.4516666669</v>
      </c>
      <c r="BI173" s="63">
        <f t="shared" si="303"/>
        <v>2038652.4516666669</v>
      </c>
      <c r="BJ173" s="63">
        <f t="shared" si="303"/>
        <v>2038652.4516666669</v>
      </c>
      <c r="BK173" s="63">
        <f t="shared" si="303"/>
        <v>2038652.4516666669</v>
      </c>
      <c r="BL173" s="63">
        <f t="shared" si="303"/>
        <v>2038652.4516666669</v>
      </c>
      <c r="BM173" s="63">
        <f t="shared" si="303"/>
        <v>2038652.4516666669</v>
      </c>
      <c r="BN173" s="63">
        <f t="shared" si="303"/>
        <v>2038652.4516666669</v>
      </c>
      <c r="BO173" s="63"/>
    </row>
    <row r="174" spans="2:67" s="138" customFormat="1" ht="34.5" customHeight="1" x14ac:dyDescent="0.25">
      <c r="B174" s="139" t="s">
        <v>344</v>
      </c>
      <c r="C174" s="140">
        <f>C47-C169-C170</f>
        <v>-1849163.421988304</v>
      </c>
      <c r="D174" s="140">
        <f t="shared" ref="D174:M174" si="304">D47-D169-D170</f>
        <v>-1903148.636023392</v>
      </c>
      <c r="E174" s="140">
        <f t="shared" si="304"/>
        <v>-1871888.2360233918</v>
      </c>
      <c r="F174" s="140">
        <f t="shared" si="304"/>
        <v>2703106.7113450291</v>
      </c>
      <c r="G174" s="140">
        <f t="shared" si="304"/>
        <v>2788462.5709941527</v>
      </c>
      <c r="H174" s="140">
        <f t="shared" si="304"/>
        <v>2561214.4306432754</v>
      </c>
      <c r="I174" s="140">
        <f t="shared" si="304"/>
        <v>1089314.1780116961</v>
      </c>
      <c r="J174" s="140">
        <f t="shared" si="304"/>
        <v>1151834.9780116959</v>
      </c>
      <c r="K174" s="140">
        <f t="shared" si="304"/>
        <v>1097849.7639766082</v>
      </c>
      <c r="L174" s="140">
        <f t="shared" si="304"/>
        <v>1129110.1639766081</v>
      </c>
      <c r="M174" s="140">
        <f t="shared" si="304"/>
        <v>1043864.5499415204</v>
      </c>
      <c r="N174" s="140">
        <f>N47-N169-N170</f>
        <v>1043864.5499415204</v>
      </c>
      <c r="O174" s="140">
        <f>O47-O169-O170</f>
        <v>8984421.6028070189</v>
      </c>
      <c r="P174" s="140">
        <f>P47-P169-P170</f>
        <v>1366525.3333333333</v>
      </c>
      <c r="Q174" s="140">
        <f t="shared" ref="Q174:AB174" si="305">Q47-Q169-Q170</f>
        <v>1366525.3333333333</v>
      </c>
      <c r="R174" s="140">
        <f t="shared" si="305"/>
        <v>1366525.3333333333</v>
      </c>
      <c r="S174" s="140">
        <f t="shared" si="305"/>
        <v>1366525.3333333333</v>
      </c>
      <c r="T174" s="140">
        <f t="shared" si="305"/>
        <v>1366525.3333333333</v>
      </c>
      <c r="U174" s="140">
        <f t="shared" si="305"/>
        <v>1366525.3333333333</v>
      </c>
      <c r="V174" s="140">
        <f t="shared" si="305"/>
        <v>1366525.3333333333</v>
      </c>
      <c r="W174" s="140">
        <f t="shared" si="305"/>
        <v>1366525.3333333333</v>
      </c>
      <c r="X174" s="140">
        <f t="shared" si="305"/>
        <v>1366525.3333333333</v>
      </c>
      <c r="Y174" s="140">
        <f t="shared" si="305"/>
        <v>1366525.3333333333</v>
      </c>
      <c r="Z174" s="140">
        <f t="shared" si="305"/>
        <v>1366525.3333333333</v>
      </c>
      <c r="AA174" s="140">
        <f t="shared" si="305"/>
        <v>1366525.3333333333</v>
      </c>
      <c r="AB174" s="140">
        <f t="shared" si="305"/>
        <v>16398304</v>
      </c>
      <c r="AC174" s="140">
        <f>AC47-AC169-AC170</f>
        <v>1312911.3333333333</v>
      </c>
      <c r="AD174" s="140">
        <f t="shared" ref="AD174:AO174" si="306">AD47-AD169-AD170</f>
        <v>1312911.3333333333</v>
      </c>
      <c r="AE174" s="140">
        <f t="shared" si="306"/>
        <v>1312911.3333333333</v>
      </c>
      <c r="AF174" s="140">
        <f t="shared" si="306"/>
        <v>1312911.3333333333</v>
      </c>
      <c r="AG174" s="140">
        <f t="shared" si="306"/>
        <v>1312911.3333333333</v>
      </c>
      <c r="AH174" s="140">
        <f t="shared" si="306"/>
        <v>1312911.3333333333</v>
      </c>
      <c r="AI174" s="140">
        <f t="shared" si="306"/>
        <v>1312911.3333333333</v>
      </c>
      <c r="AJ174" s="140">
        <f t="shared" si="306"/>
        <v>1312911.3333333333</v>
      </c>
      <c r="AK174" s="140">
        <f t="shared" si="306"/>
        <v>1312911.3333333333</v>
      </c>
      <c r="AL174" s="140">
        <f t="shared" si="306"/>
        <v>1312911.3333333333</v>
      </c>
      <c r="AM174" s="140">
        <f t="shared" si="306"/>
        <v>1312911.3333333333</v>
      </c>
      <c r="AN174" s="140">
        <f t="shared" si="306"/>
        <v>1312911.3333333333</v>
      </c>
      <c r="AO174" s="140">
        <f t="shared" si="306"/>
        <v>15754936</v>
      </c>
      <c r="AP174" s="140">
        <f>AP47-AP169-AP170</f>
        <v>1689399.0333333332</v>
      </c>
      <c r="AQ174" s="140">
        <f t="shared" ref="AQ174:BB174" si="307">AQ47-AQ169-AQ170</f>
        <v>1689399.0333333332</v>
      </c>
      <c r="AR174" s="140">
        <f t="shared" si="307"/>
        <v>1689399.0333333332</v>
      </c>
      <c r="AS174" s="140">
        <f t="shared" si="307"/>
        <v>1689399.0333333332</v>
      </c>
      <c r="AT174" s="140">
        <f t="shared" si="307"/>
        <v>1689399.0333333332</v>
      </c>
      <c r="AU174" s="140">
        <f t="shared" si="307"/>
        <v>1689399.0333333332</v>
      </c>
      <c r="AV174" s="140">
        <f t="shared" si="307"/>
        <v>1689399.0333333332</v>
      </c>
      <c r="AW174" s="140">
        <f t="shared" si="307"/>
        <v>1689399.0333333332</v>
      </c>
      <c r="AX174" s="140">
        <f t="shared" si="307"/>
        <v>1689399.0333333332</v>
      </c>
      <c r="AY174" s="140">
        <f t="shared" si="307"/>
        <v>1689399.0333333332</v>
      </c>
      <c r="AZ174" s="140">
        <f t="shared" si="307"/>
        <v>1689399.0333333332</v>
      </c>
      <c r="BA174" s="140">
        <f t="shared" si="307"/>
        <v>1689399.0333333332</v>
      </c>
      <c r="BB174" s="140">
        <f t="shared" si="307"/>
        <v>20272788.399999999</v>
      </c>
      <c r="BC174" s="140">
        <f>BC47-BC169-BC170</f>
        <v>1630319.1183333334</v>
      </c>
      <c r="BD174" s="140">
        <f t="shared" ref="BD174:BO174" si="308">BD47-BD169-BD170</f>
        <v>1630319.1183333334</v>
      </c>
      <c r="BE174" s="140">
        <f t="shared" si="308"/>
        <v>1630319.1183333334</v>
      </c>
      <c r="BF174" s="140">
        <f t="shared" si="308"/>
        <v>1630319.1183333334</v>
      </c>
      <c r="BG174" s="140">
        <f t="shared" si="308"/>
        <v>1630319.1183333334</v>
      </c>
      <c r="BH174" s="140">
        <f t="shared" si="308"/>
        <v>1630319.1183333334</v>
      </c>
      <c r="BI174" s="140">
        <f t="shared" si="308"/>
        <v>1630319.1183333334</v>
      </c>
      <c r="BJ174" s="140">
        <f t="shared" si="308"/>
        <v>1630319.1183333334</v>
      </c>
      <c r="BK174" s="140">
        <f t="shared" si="308"/>
        <v>1630319.1183333334</v>
      </c>
      <c r="BL174" s="140">
        <f t="shared" si="308"/>
        <v>1630319.1183333334</v>
      </c>
      <c r="BM174" s="140">
        <f t="shared" si="308"/>
        <v>1630319.1183333334</v>
      </c>
      <c r="BN174" s="140">
        <f t="shared" si="308"/>
        <v>1630319.1183333334</v>
      </c>
      <c r="BO174" s="140">
        <f t="shared" si="308"/>
        <v>19563829.419999998</v>
      </c>
    </row>
  </sheetData>
  <sheetProtection algorithmName="SHA-512" hashValue="V3xSijG4eqHqDHHVJPfSM+dFlNCJyn6Legg3tv5Igk291HUUMhStUDW0lnzO3/zXjl2OE9rpbSVQyQv9ha0D/g==" saltValue="6/gLtIwplM+zXLf1XbJiXA==" spinCount="100000" sheet="1" objects="1" scenarios="1"/>
  <mergeCells count="5">
    <mergeCell ref="C6:N6"/>
    <mergeCell ref="P6:AA6"/>
    <mergeCell ref="AC6:AN6"/>
    <mergeCell ref="AP6:BA6"/>
    <mergeCell ref="BC6:BN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3:L23"/>
  <sheetViews>
    <sheetView workbookViewId="0">
      <selection activeCell="G5" sqref="G5"/>
    </sheetView>
  </sheetViews>
  <sheetFormatPr baseColWidth="10" defaultColWidth="11.42578125" defaultRowHeight="15" x14ac:dyDescent="0.25"/>
  <cols>
    <col min="2" max="2" width="36.7109375" bestFit="1" customWidth="1"/>
    <col min="3" max="5" width="13.7109375" bestFit="1" customWidth="1"/>
    <col min="6" max="6" width="14.42578125" customWidth="1"/>
    <col min="7" max="7" width="17.7109375" customWidth="1"/>
    <col min="8" max="8" width="13.7109375" bestFit="1" customWidth="1"/>
    <col min="9" max="9" width="13.7109375" customWidth="1"/>
    <col min="10" max="10" width="15.5703125" customWidth="1"/>
    <col min="11" max="11" width="14.7109375" customWidth="1"/>
    <col min="12" max="12" width="14" customWidth="1"/>
  </cols>
  <sheetData>
    <row r="3" spans="2:12" x14ac:dyDescent="0.25">
      <c r="B3" s="141" t="s">
        <v>347</v>
      </c>
      <c r="C3" s="224" t="s">
        <v>130</v>
      </c>
      <c r="D3" s="224" t="s">
        <v>131</v>
      </c>
      <c r="E3" s="224" t="s">
        <v>132</v>
      </c>
      <c r="F3" s="224" t="s">
        <v>134</v>
      </c>
      <c r="G3" s="224" t="s">
        <v>135</v>
      </c>
    </row>
    <row r="4" spans="2:12" x14ac:dyDescent="0.25">
      <c r="B4" s="223" t="s">
        <v>348</v>
      </c>
      <c r="C4" s="143">
        <f>tableau_recap!O47</f>
        <v>41676000</v>
      </c>
      <c r="D4" s="143">
        <f>tableau_recap!AB47</f>
        <v>48000000</v>
      </c>
      <c r="E4" s="143">
        <f>tableau_recap!AO47</f>
        <v>48000000</v>
      </c>
      <c r="F4" s="143">
        <f>tableau_recap!BB47</f>
        <v>55200000</v>
      </c>
      <c r="G4" s="143">
        <f>tableau_recap!BO47</f>
        <v>55200000</v>
      </c>
    </row>
    <row r="5" spans="2:12" x14ac:dyDescent="0.25">
      <c r="B5" s="223" t="s">
        <v>345</v>
      </c>
      <c r="C5" s="143">
        <f>tableau_recap!O47-tableau_recap!O137-tableau_recap!O144-tableau_recap!O161-tableau_recap!O168-tableau_recap!O170</f>
        <v>13884421.602807015</v>
      </c>
      <c r="D5" s="143">
        <f>tableau_recap!AB47-tableau_recap!AB137-tableau_recap!AB144-tableau_recap!AB161-tableau_recap!AB168-tableau_recap!AB170</f>
        <v>21298304</v>
      </c>
      <c r="E5" s="143">
        <f>tableau_recap!AO47-tableau_recap!AO137-tableau_recap!AO144-tableau_recap!AO161-tableau_recap!AO168-tableau_recap!AO170</f>
        <v>20654936</v>
      </c>
      <c r="F5" s="143">
        <f>tableau_recap!BB47-tableau_recap!BB137-tableau_recap!BB144-tableau_recap!BB161-tableau_recap!BB168-tableau_recap!BB170</f>
        <v>25172788.399999999</v>
      </c>
      <c r="G5" s="143">
        <f>tableau_recap!BO47-tableau_recap!BO137-tableau_recap!BO144-tableau_recap!BO161-tableau_recap!BO168-tableau_recap!BO170</f>
        <v>24463829.419999998</v>
      </c>
    </row>
    <row r="6" spans="2:12" x14ac:dyDescent="0.25">
      <c r="B6" s="223" t="s">
        <v>430</v>
      </c>
      <c r="C6" s="143">
        <f>SUM(tableau_recap!C174:N174)</f>
        <v>8984421.6028070189</v>
      </c>
      <c r="D6" s="143">
        <f>SUM(tableau_recap!P174:AA174)</f>
        <v>16398304.000000002</v>
      </c>
      <c r="E6" s="143">
        <f>SUM(tableau_recap!AC174:AN174)</f>
        <v>15754936.000000002</v>
      </c>
      <c r="F6" s="143">
        <f>SUM(tableau_recap!AP174:BA174)</f>
        <v>20272788.399999999</v>
      </c>
      <c r="G6" s="143">
        <f>SUM(tableau_recap!BC174:BN174)</f>
        <v>19563829.420000002</v>
      </c>
      <c r="H6" s="65"/>
      <c r="I6" s="65"/>
      <c r="J6" s="65"/>
      <c r="K6" s="65"/>
      <c r="L6" s="65"/>
    </row>
    <row r="7" spans="2:12" x14ac:dyDescent="0.25">
      <c r="B7" s="223" t="s">
        <v>431</v>
      </c>
      <c r="C7" s="143">
        <f>C6</f>
        <v>8984421.6028070189</v>
      </c>
      <c r="D7" s="143">
        <f>C7+D6</f>
        <v>25382725.602807023</v>
      </c>
      <c r="E7" s="143">
        <f t="shared" ref="E7:G7" si="0">D7+E6</f>
        <v>41137661.602807023</v>
      </c>
      <c r="F7" s="143">
        <f t="shared" si="0"/>
        <v>61410450.002807021</v>
      </c>
      <c r="G7" s="143">
        <f t="shared" si="0"/>
        <v>80974279.422807023</v>
      </c>
    </row>
    <row r="8" spans="2:12" x14ac:dyDescent="0.25">
      <c r="B8" s="223" t="s">
        <v>432</v>
      </c>
      <c r="C8" s="160">
        <f>C6/(1+10%)^1</f>
        <v>8167656.002551835</v>
      </c>
      <c r="D8" s="160">
        <f>D6/(1+10%)^2</f>
        <v>13552317.3553719</v>
      </c>
      <c r="E8" s="160">
        <f>E6/(1+10%)^3</f>
        <v>11836916.604057098</v>
      </c>
      <c r="F8" s="160">
        <f>F6/(1+10%)^4</f>
        <v>13846587.254968919</v>
      </c>
      <c r="G8" s="160">
        <f>G6/(1+10%)^5</f>
        <v>12147598.847570021</v>
      </c>
    </row>
    <row r="9" spans="2:12" x14ac:dyDescent="0.25">
      <c r="B9" s="223" t="s">
        <v>433</v>
      </c>
      <c r="C9" s="144">
        <f>C8</f>
        <v>8167656.002551835</v>
      </c>
      <c r="D9" s="144">
        <f>C9+D8</f>
        <v>21719973.357923735</v>
      </c>
      <c r="E9" s="144">
        <f t="shared" ref="E9:G9" si="1">D9+E8</f>
        <v>33556889.961980835</v>
      </c>
      <c r="F9" s="144">
        <f t="shared" si="1"/>
        <v>47403477.216949753</v>
      </c>
      <c r="G9" s="144">
        <f t="shared" si="1"/>
        <v>59551076.064519778</v>
      </c>
    </row>
    <row r="10" spans="2:12" x14ac:dyDescent="0.25">
      <c r="B10" s="223" t="s">
        <v>434</v>
      </c>
      <c r="C10" s="144">
        <f>tableau_recap!O172</f>
        <v>13884421.602807017</v>
      </c>
      <c r="D10" s="144">
        <f>tableau_recap!AB172</f>
        <v>21298304</v>
      </c>
      <c r="E10" s="144">
        <f>tableau_recap!AO172</f>
        <v>20654936</v>
      </c>
      <c r="F10" s="144">
        <f>tableau_recap!BB172</f>
        <v>25172788.400000002</v>
      </c>
      <c r="G10" s="144">
        <f>tableau_recap!BO172</f>
        <v>24463829.420000006</v>
      </c>
    </row>
    <row r="11" spans="2:12" x14ac:dyDescent="0.25">
      <c r="B11" s="223" t="s">
        <v>346</v>
      </c>
      <c r="C11" s="144">
        <f>C10</f>
        <v>13884421.602807017</v>
      </c>
      <c r="D11" s="144">
        <f>C11+D10</f>
        <v>35182725.602807015</v>
      </c>
      <c r="E11" s="144">
        <f t="shared" ref="E11:G11" si="2">D11+E10</f>
        <v>55837661.602807015</v>
      </c>
      <c r="F11" s="144">
        <f t="shared" si="2"/>
        <v>81010450.002807021</v>
      </c>
      <c r="G11" s="144">
        <f t="shared" si="2"/>
        <v>105474279.42280702</v>
      </c>
    </row>
    <row r="12" spans="2:12" x14ac:dyDescent="0.25">
      <c r="B12" s="223" t="s">
        <v>435</v>
      </c>
      <c r="C12" s="160">
        <f>C10/(1+10%)^1</f>
        <v>12622201.457097286</v>
      </c>
      <c r="D12" s="160">
        <f>D10/(1+10%)^2</f>
        <v>17601904.132231403</v>
      </c>
      <c r="E12" s="160">
        <f>E10/(1+10%)^3</f>
        <v>15518359.128474826</v>
      </c>
      <c r="F12" s="160">
        <f>F10/(1+10%)^4</f>
        <v>17193353.186257765</v>
      </c>
      <c r="G12" s="160">
        <f>G10/(1+10%)^5</f>
        <v>15190113.330559883</v>
      </c>
    </row>
    <row r="13" spans="2:12" x14ac:dyDescent="0.25">
      <c r="B13" s="223" t="s">
        <v>436</v>
      </c>
      <c r="C13" s="144">
        <f>C12</f>
        <v>12622201.457097286</v>
      </c>
      <c r="D13" s="144">
        <f>C13+D12</f>
        <v>30224105.589328691</v>
      </c>
      <c r="E13" s="144">
        <f t="shared" ref="E13" si="3">D13+E12</f>
        <v>45742464.717803515</v>
      </c>
      <c r="F13" s="144">
        <f t="shared" ref="F13" si="4">E13+F12</f>
        <v>62935817.90406128</v>
      </c>
      <c r="G13" s="144">
        <f t="shared" ref="G13" si="5">F13+G12</f>
        <v>78125931.234621167</v>
      </c>
    </row>
    <row r="14" spans="2:12" x14ac:dyDescent="0.25">
      <c r="B14" s="142"/>
      <c r="C14" s="200"/>
      <c r="D14" s="200"/>
      <c r="E14" s="200"/>
      <c r="F14" s="200"/>
      <c r="G14" s="200"/>
    </row>
    <row r="15" spans="2:12" x14ac:dyDescent="0.25">
      <c r="B15" s="142"/>
      <c r="C15" s="142"/>
      <c r="D15" s="142"/>
      <c r="E15" s="142"/>
      <c r="F15" s="142"/>
      <c r="G15" s="142"/>
    </row>
    <row r="16" spans="2:12" x14ac:dyDescent="0.25">
      <c r="B16" s="223" t="s">
        <v>349</v>
      </c>
      <c r="C16" s="287">
        <f>G9</f>
        <v>59551076.064519778</v>
      </c>
      <c r="D16" s="287"/>
      <c r="E16" s="287"/>
      <c r="F16" s="287"/>
      <c r="G16" s="287"/>
    </row>
    <row r="17" spans="2:7" x14ac:dyDescent="0.25">
      <c r="B17" s="223" t="s">
        <v>359</v>
      </c>
      <c r="C17" s="286" t="str">
        <f>COUNTIF(C9:G9,"&lt;"&amp;invest_GIC!C46)&amp;" ans"</f>
        <v>3 ans</v>
      </c>
      <c r="D17" s="286"/>
      <c r="E17" s="286"/>
      <c r="F17" s="286"/>
      <c r="G17" s="286"/>
    </row>
    <row r="18" spans="2:7" x14ac:dyDescent="0.25">
      <c r="B18" s="223" t="s">
        <v>471</v>
      </c>
      <c r="C18" s="285">
        <f>IRR(tableau_recap!C172:BN172)</f>
        <v>0.41879303650441035</v>
      </c>
      <c r="D18" s="286"/>
      <c r="E18" s="286"/>
      <c r="F18" s="286"/>
      <c r="G18" s="286"/>
    </row>
    <row r="21" spans="2:7" x14ac:dyDescent="0.25">
      <c r="C21" s="145"/>
      <c r="D21" s="145"/>
      <c r="E21" s="145"/>
      <c r="F21" s="145"/>
      <c r="G21" s="145"/>
    </row>
    <row r="23" spans="2:7" x14ac:dyDescent="0.25">
      <c r="C23" s="61"/>
    </row>
  </sheetData>
  <mergeCells count="3">
    <mergeCell ref="C18:G18"/>
    <mergeCell ref="C17:G17"/>
    <mergeCell ref="C16:G1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13"/>
  <sheetViews>
    <sheetView showGridLines="0" topLeftCell="A10" workbookViewId="0">
      <selection activeCell="C11" sqref="C11:C13"/>
    </sheetView>
  </sheetViews>
  <sheetFormatPr baseColWidth="10" defaultColWidth="11.42578125" defaultRowHeight="17.25" x14ac:dyDescent="0.35"/>
  <cols>
    <col min="1" max="1" width="47.5703125" style="206" customWidth="1"/>
    <col min="2" max="2" width="22.28515625" style="206" customWidth="1"/>
    <col min="3" max="3" width="29.28515625" style="206" customWidth="1"/>
    <col min="4" max="4" width="23.85546875" style="206" bestFit="1" customWidth="1"/>
    <col min="5" max="16384" width="11.42578125" style="206"/>
  </cols>
  <sheetData>
    <row r="1" spans="1:4" s="205" customFormat="1" ht="34.5" x14ac:dyDescent="0.25">
      <c r="A1" s="204" t="s">
        <v>441</v>
      </c>
      <c r="B1" s="204" t="s">
        <v>442</v>
      </c>
      <c r="C1" s="204" t="s">
        <v>443</v>
      </c>
      <c r="D1" s="204" t="s">
        <v>444</v>
      </c>
    </row>
    <row r="2" spans="1:4" x14ac:dyDescent="0.35">
      <c r="A2" s="288" t="s">
        <v>445</v>
      </c>
      <c r="B2" s="289"/>
      <c r="C2" s="289"/>
      <c r="D2" s="290"/>
    </row>
    <row r="3" spans="1:4" s="208" customFormat="1" ht="30" customHeight="1" x14ac:dyDescent="0.25">
      <c r="A3" s="291" t="s">
        <v>446</v>
      </c>
      <c r="B3" s="225" t="s">
        <v>447</v>
      </c>
      <c r="C3" s="226">
        <f>'com-com'!C9</f>
        <v>0</v>
      </c>
      <c r="D3" s="207" t="s">
        <v>448</v>
      </c>
    </row>
    <row r="4" spans="1:4" s="208" customFormat="1" x14ac:dyDescent="0.25">
      <c r="A4" s="291"/>
      <c r="B4" s="225" t="s">
        <v>116</v>
      </c>
      <c r="C4" s="225">
        <f>'com-com'!D9</f>
        <v>0</v>
      </c>
      <c r="D4" s="207" t="s">
        <v>448</v>
      </c>
    </row>
    <row r="5" spans="1:4" s="210" customFormat="1" ht="17.25" customHeight="1" x14ac:dyDescent="0.25">
      <c r="A5" s="209" t="s">
        <v>449</v>
      </c>
      <c r="B5" s="225" t="s">
        <v>450</v>
      </c>
      <c r="C5" s="227">
        <f>plan_desserte!L75</f>
        <v>0.7407407407407407</v>
      </c>
      <c r="D5" s="207" t="s">
        <v>451</v>
      </c>
    </row>
    <row r="6" spans="1:4" s="208" customFormat="1" ht="86.25" x14ac:dyDescent="0.25">
      <c r="A6" s="211" t="s">
        <v>452</v>
      </c>
      <c r="B6" s="225" t="s">
        <v>453</v>
      </c>
      <c r="C6" s="225">
        <f>AVERAGE(tarif_service!C10,tarif_service!D10,tarif_service!E10,tarif_service!F10,tarif_service!G10)</f>
        <v>1.5</v>
      </c>
      <c r="D6" s="207" t="s">
        <v>454</v>
      </c>
    </row>
    <row r="7" spans="1:4" s="208" customFormat="1" ht="103.5" x14ac:dyDescent="0.25">
      <c r="A7" s="211" t="s">
        <v>455</v>
      </c>
      <c r="B7" s="225" t="s">
        <v>456</v>
      </c>
      <c r="C7" s="225">
        <f>AVERAGE(tarif_service!C9,tarif_service!D9,tarif_service!E9,tarif_service!F9,tarif_service!G9)</f>
        <v>1.1000000000000001</v>
      </c>
      <c r="D7" s="207" t="s">
        <v>457</v>
      </c>
    </row>
    <row r="8" spans="1:4" s="208" customFormat="1" ht="86.25" x14ac:dyDescent="0.25">
      <c r="A8" s="211" t="s">
        <v>458</v>
      </c>
      <c r="B8" s="225" t="s">
        <v>459</v>
      </c>
      <c r="C8" s="225">
        <f>AVERAGE(tarif_service!C8,tarif_service!D8,tarif_service!E8,tarif_service!F8,tarif_service!G8)</f>
        <v>1.56</v>
      </c>
      <c r="D8" s="207" t="s">
        <v>460</v>
      </c>
    </row>
    <row r="9" spans="1:4" ht="86.25" x14ac:dyDescent="0.35">
      <c r="A9" s="212" t="s">
        <v>461</v>
      </c>
      <c r="B9" s="228" t="s">
        <v>462</v>
      </c>
      <c r="C9" s="227">
        <f>resultats_annuels!C18</f>
        <v>0.41879303650441035</v>
      </c>
      <c r="D9" s="207" t="s">
        <v>469</v>
      </c>
    </row>
    <row r="10" spans="1:4" x14ac:dyDescent="0.35">
      <c r="A10" s="288" t="s">
        <v>463</v>
      </c>
      <c r="B10" s="289"/>
      <c r="C10" s="289"/>
      <c r="D10" s="290"/>
    </row>
    <row r="11" spans="1:4" x14ac:dyDescent="0.35">
      <c r="A11" s="213" t="s">
        <v>464</v>
      </c>
      <c r="B11" s="207" t="s">
        <v>464</v>
      </c>
      <c r="C11" s="229">
        <f>montant_travaux!C9</f>
        <v>250000000</v>
      </c>
      <c r="D11" s="207" t="s">
        <v>465</v>
      </c>
    </row>
    <row r="12" spans="1:4" x14ac:dyDescent="0.35">
      <c r="A12" s="291" t="s">
        <v>466</v>
      </c>
      <c r="B12" s="292" t="s">
        <v>467</v>
      </c>
      <c r="C12" s="230">
        <f>invest_GIC!C46</f>
        <v>40000000</v>
      </c>
      <c r="D12" s="292" t="s">
        <v>468</v>
      </c>
    </row>
    <row r="13" spans="1:4" x14ac:dyDescent="0.35">
      <c r="A13" s="291"/>
      <c r="B13" s="292"/>
      <c r="C13" s="231">
        <f>C12/C11</f>
        <v>0.16</v>
      </c>
      <c r="D13" s="292"/>
    </row>
  </sheetData>
  <sheetProtection algorithmName="SHA-512" hashValue="OwwXEBK4cwWtVjbp0dOMcdMjNB94JvlZKsBslX03XmIBut2/Xxiv+uJpX4H9Ho3Jd7BpE5aa7TxxZ3pREQ/W8w==" saltValue="jo9+C7bX+75Z/GLftaH74w==" spinCount="100000" sheet="1" objects="1" scenarios="1"/>
  <mergeCells count="6">
    <mergeCell ref="A2:D2"/>
    <mergeCell ref="A3:A4"/>
    <mergeCell ref="A10:D10"/>
    <mergeCell ref="A12:A13"/>
    <mergeCell ref="B12:B13"/>
    <mergeCell ref="D12:D1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2:A19"/>
  <sheetViews>
    <sheetView workbookViewId="0"/>
  </sheetViews>
  <sheetFormatPr baseColWidth="10" defaultColWidth="11.42578125" defaultRowHeight="15" x14ac:dyDescent="0.25"/>
  <sheetData>
    <row r="2" spans="1:1" x14ac:dyDescent="0.25">
      <c r="A2" s="60" t="s">
        <v>313</v>
      </c>
    </row>
    <row r="3" spans="1:1" x14ac:dyDescent="0.25">
      <c r="A3" t="s">
        <v>314</v>
      </c>
    </row>
    <row r="4" spans="1:1" x14ac:dyDescent="0.25">
      <c r="A4" t="s">
        <v>315</v>
      </c>
    </row>
    <row r="5" spans="1:1" x14ac:dyDescent="0.25">
      <c r="A5" t="s">
        <v>316</v>
      </c>
    </row>
    <row r="6" spans="1:1" x14ac:dyDescent="0.25">
      <c r="A6" t="s">
        <v>317</v>
      </c>
    </row>
    <row r="7" spans="1:1" x14ac:dyDescent="0.25">
      <c r="A7" t="s">
        <v>318</v>
      </c>
    </row>
    <row r="8" spans="1:1" x14ac:dyDescent="0.25">
      <c r="A8" t="s">
        <v>319</v>
      </c>
    </row>
    <row r="9" spans="1:1" x14ac:dyDescent="0.25">
      <c r="A9" t="s">
        <v>440</v>
      </c>
    </row>
    <row r="13" spans="1:1" x14ac:dyDescent="0.25">
      <c r="A13" t="s">
        <v>360</v>
      </c>
    </row>
    <row r="14" spans="1:1" x14ac:dyDescent="0.25">
      <c r="A14" t="s">
        <v>361</v>
      </c>
    </row>
    <row r="15" spans="1:1" x14ac:dyDescent="0.25">
      <c r="A15" t="s">
        <v>362</v>
      </c>
    </row>
    <row r="19" spans="1:1" x14ac:dyDescent="0.25">
      <c r="A19" t="s">
        <v>363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J28"/>
  <sheetViews>
    <sheetView tabSelected="1" workbookViewId="0">
      <selection activeCell="C8" sqref="C8"/>
    </sheetView>
  </sheetViews>
  <sheetFormatPr baseColWidth="10" defaultColWidth="11.42578125" defaultRowHeight="15" x14ac:dyDescent="0.25"/>
  <cols>
    <col min="1" max="16384" width="11.42578125" style="29"/>
  </cols>
  <sheetData>
    <row r="2" spans="2:10" ht="21" x14ac:dyDescent="0.35">
      <c r="B2" s="239" t="s">
        <v>414</v>
      </c>
      <c r="C2" s="239"/>
      <c r="D2" s="239"/>
      <c r="E2" s="239"/>
      <c r="F2" s="239"/>
    </row>
    <row r="5" spans="2:10" ht="15.75" x14ac:dyDescent="0.25">
      <c r="B5" s="240" t="s">
        <v>371</v>
      </c>
      <c r="C5" s="241"/>
      <c r="D5" s="241"/>
      <c r="E5" s="241"/>
      <c r="F5" s="241"/>
      <c r="G5" s="241"/>
      <c r="H5" s="241"/>
      <c r="I5" s="241"/>
      <c r="J5" s="242"/>
    </row>
    <row r="6" spans="2:10" ht="15.75" x14ac:dyDescent="0.25">
      <c r="B6" s="243" t="s">
        <v>372</v>
      </c>
      <c r="C6" s="244"/>
      <c r="D6" s="244"/>
      <c r="E6" s="244"/>
      <c r="F6" s="244"/>
      <c r="G6" s="244"/>
      <c r="H6" s="244"/>
      <c r="I6" s="244"/>
      <c r="J6" s="245"/>
    </row>
    <row r="7" spans="2:10" ht="15.75" x14ac:dyDescent="0.25">
      <c r="B7" s="171"/>
      <c r="C7" s="172"/>
      <c r="D7" s="172"/>
      <c r="E7" s="172"/>
      <c r="F7" s="172"/>
      <c r="G7" s="172"/>
      <c r="H7" s="172"/>
      <c r="I7" s="172"/>
      <c r="J7" s="172"/>
    </row>
    <row r="8" spans="2:10" ht="15.75" x14ac:dyDescent="0.25">
      <c r="B8" s="181" t="s">
        <v>373</v>
      </c>
      <c r="C8" s="184"/>
      <c r="D8" s="182"/>
      <c r="E8" s="182"/>
      <c r="F8" s="182"/>
      <c r="G8" s="182" t="s">
        <v>374</v>
      </c>
      <c r="H8" s="182"/>
      <c r="I8" s="182"/>
      <c r="J8" s="183"/>
    </row>
    <row r="9" spans="2:10" ht="15.75" x14ac:dyDescent="0.25">
      <c r="B9" s="181" t="s">
        <v>375</v>
      </c>
      <c r="C9" s="184"/>
      <c r="D9" s="182"/>
      <c r="E9" s="182"/>
      <c r="F9" s="182"/>
      <c r="G9" s="182"/>
      <c r="H9" s="182"/>
      <c r="I9" s="182"/>
      <c r="J9" s="183"/>
    </row>
    <row r="10" spans="2:10" ht="15.75" x14ac:dyDescent="0.25">
      <c r="B10" s="181" t="s">
        <v>376</v>
      </c>
      <c r="C10" s="185"/>
      <c r="D10" s="186"/>
      <c r="E10" s="187"/>
      <c r="F10" s="185"/>
      <c r="G10" s="188" t="s">
        <v>377</v>
      </c>
      <c r="H10" s="182"/>
      <c r="I10" s="182"/>
      <c r="J10" s="183"/>
    </row>
    <row r="11" spans="2:10" ht="15.75" x14ac:dyDescent="0.25">
      <c r="B11" s="181" t="s">
        <v>378</v>
      </c>
      <c r="C11" s="189" t="s">
        <v>379</v>
      </c>
      <c r="D11" s="182"/>
      <c r="E11" s="190"/>
      <c r="F11" s="190"/>
      <c r="G11" s="185"/>
      <c r="H11" s="191" t="s">
        <v>380</v>
      </c>
      <c r="I11" s="246"/>
      <c r="J11" s="247"/>
    </row>
    <row r="12" spans="2:10" ht="15.75" x14ac:dyDescent="0.25">
      <c r="B12" s="181" t="s">
        <v>381</v>
      </c>
      <c r="C12" s="182"/>
      <c r="D12" s="182"/>
      <c r="E12" s="191" t="s">
        <v>382</v>
      </c>
      <c r="F12" s="182"/>
      <c r="G12" s="191" t="s">
        <v>383</v>
      </c>
      <c r="H12" s="185"/>
      <c r="I12" s="248"/>
      <c r="J12" s="249"/>
    </row>
    <row r="13" spans="2:10" ht="15.75" x14ac:dyDescent="0.25">
      <c r="B13" s="181" t="s">
        <v>384</v>
      </c>
      <c r="C13" s="182"/>
      <c r="D13" s="189"/>
      <c r="E13" s="182"/>
      <c r="F13" s="182"/>
      <c r="G13" s="182"/>
      <c r="H13" s="182"/>
      <c r="I13" s="182"/>
      <c r="J13" s="183"/>
    </row>
    <row r="14" spans="2:10" ht="15.75" x14ac:dyDescent="0.25">
      <c r="B14" s="250"/>
      <c r="C14" s="251"/>
      <c r="D14" s="251"/>
      <c r="E14" s="251"/>
      <c r="F14" s="251"/>
      <c r="G14" s="251"/>
      <c r="H14" s="251"/>
      <c r="I14" s="251"/>
      <c r="J14" s="252"/>
    </row>
    <row r="17" spans="2:10" ht="15.75" x14ac:dyDescent="0.25">
      <c r="B17" s="236" t="s">
        <v>385</v>
      </c>
      <c r="C17" s="237"/>
      <c r="D17" s="237"/>
      <c r="E17" s="237"/>
      <c r="F17" s="237"/>
      <c r="G17" s="237"/>
      <c r="H17" s="237"/>
      <c r="I17" s="237"/>
      <c r="J17" s="238"/>
    </row>
    <row r="18" spans="2:10" ht="15.75" x14ac:dyDescent="0.25">
      <c r="B18" s="173" t="s">
        <v>386</v>
      </c>
      <c r="C18" s="174"/>
      <c r="D18" s="175"/>
      <c r="E18" s="174"/>
      <c r="F18" s="174"/>
      <c r="G18" s="174"/>
      <c r="H18" s="174"/>
      <c r="I18" s="174"/>
      <c r="J18" s="176"/>
    </row>
    <row r="19" spans="2:10" ht="15.75" x14ac:dyDescent="0.25">
      <c r="B19" s="177" t="s">
        <v>387</v>
      </c>
      <c r="C19" s="178"/>
      <c r="D19" s="179"/>
      <c r="E19" s="178"/>
      <c r="F19" s="178"/>
      <c r="G19" s="178"/>
      <c r="H19" s="178"/>
      <c r="I19" s="178"/>
      <c r="J19" s="180"/>
    </row>
    <row r="20" spans="2:10" ht="15.75" x14ac:dyDescent="0.25">
      <c r="B20" s="181" t="s">
        <v>388</v>
      </c>
      <c r="C20" s="182"/>
      <c r="D20" s="189"/>
      <c r="E20" s="182"/>
      <c r="F20" s="191" t="s">
        <v>389</v>
      </c>
      <c r="G20" s="185"/>
      <c r="H20" s="182"/>
      <c r="I20" s="195"/>
      <c r="J20" s="183"/>
    </row>
    <row r="21" spans="2:10" ht="15.75" x14ac:dyDescent="0.25">
      <c r="B21" s="181" t="s">
        <v>390</v>
      </c>
      <c r="C21" s="182"/>
      <c r="D21" s="192"/>
      <c r="E21" s="193"/>
      <c r="F21" s="193"/>
      <c r="G21" s="193"/>
      <c r="H21" s="193"/>
      <c r="I21" s="193"/>
      <c r="J21" s="194"/>
    </row>
    <row r="22" spans="2:10" ht="15.75" x14ac:dyDescent="0.25">
      <c r="B22" s="196" t="s">
        <v>391</v>
      </c>
      <c r="C22" s="197"/>
      <c r="D22" s="197"/>
      <c r="E22" s="197"/>
      <c r="F22" s="197"/>
      <c r="G22" s="197"/>
      <c r="H22" s="197"/>
      <c r="I22" s="197"/>
      <c r="J22" s="198"/>
    </row>
    <row r="23" spans="2:10" ht="15.75" x14ac:dyDescent="0.25">
      <c r="B23" s="199" t="s">
        <v>392</v>
      </c>
      <c r="C23" s="182"/>
      <c r="D23" s="182"/>
      <c r="E23" s="182"/>
      <c r="F23" s="182"/>
      <c r="G23" s="182"/>
      <c r="H23" s="182"/>
      <c r="I23" s="182"/>
      <c r="J23" s="183"/>
    </row>
    <row r="24" spans="2:10" ht="15.75" x14ac:dyDescent="0.25">
      <c r="B24" s="199" t="s">
        <v>393</v>
      </c>
      <c r="C24" s="182"/>
      <c r="D24" s="182"/>
      <c r="E24" s="182"/>
      <c r="F24" s="182"/>
      <c r="G24" s="182"/>
      <c r="H24" s="182"/>
      <c r="I24" s="182"/>
      <c r="J24" s="183"/>
    </row>
    <row r="25" spans="2:10" ht="15.75" x14ac:dyDescent="0.25">
      <c r="B25" s="199" t="s">
        <v>394</v>
      </c>
      <c r="C25" s="182"/>
      <c r="D25" s="182"/>
      <c r="E25" s="182"/>
      <c r="F25" s="182"/>
      <c r="G25" s="182"/>
      <c r="H25" s="182"/>
      <c r="I25" s="182"/>
      <c r="J25" s="183"/>
    </row>
    <row r="26" spans="2:10" ht="15.75" x14ac:dyDescent="0.25">
      <c r="B26" s="199" t="s">
        <v>395</v>
      </c>
      <c r="C26" s="182"/>
      <c r="D26" s="189"/>
      <c r="E26" s="189"/>
      <c r="F26" s="182"/>
      <c r="G26" s="182"/>
      <c r="H26" s="182"/>
      <c r="I26" s="182"/>
      <c r="J26" s="183"/>
    </row>
    <row r="27" spans="2:10" ht="15.75" x14ac:dyDescent="0.25">
      <c r="B27" s="196" t="s">
        <v>396</v>
      </c>
      <c r="C27" s="189"/>
      <c r="D27" s="189"/>
      <c r="E27" s="182"/>
      <c r="F27" s="182"/>
      <c r="G27" s="182"/>
      <c r="H27" s="182"/>
      <c r="I27" s="182"/>
      <c r="J27" s="183"/>
    </row>
    <row r="28" spans="2:10" ht="15.75" x14ac:dyDescent="0.25">
      <c r="B28" s="196" t="s">
        <v>487</v>
      </c>
      <c r="C28" s="197"/>
      <c r="D28" s="197"/>
      <c r="E28" s="197"/>
      <c r="F28" s="197"/>
      <c r="G28" s="197"/>
      <c r="H28" s="197"/>
      <c r="I28" s="197"/>
      <c r="J28" s="198"/>
    </row>
  </sheetData>
  <protectedRanges>
    <protectedRange sqref="B14:J14 B20:J28 B8:J12 B13:J13" name="Plage1"/>
  </protectedRanges>
  <mergeCells count="7">
    <mergeCell ref="B17:J17"/>
    <mergeCell ref="B2:F2"/>
    <mergeCell ref="B5:J5"/>
    <mergeCell ref="B6:J6"/>
    <mergeCell ref="I11:J11"/>
    <mergeCell ref="I12:J12"/>
    <mergeCell ref="B14:J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44"/>
  <sheetViews>
    <sheetView topLeftCell="A31" zoomScaleNormal="100" workbookViewId="0"/>
  </sheetViews>
  <sheetFormatPr baseColWidth="10" defaultColWidth="11.42578125" defaultRowHeight="15" x14ac:dyDescent="0.25"/>
  <cols>
    <col min="1" max="1" width="11.42578125" style="29"/>
    <col min="2" max="2" width="31.5703125" style="29" customWidth="1"/>
    <col min="3" max="3" width="36.5703125" style="29" customWidth="1"/>
    <col min="4" max="4" width="19.28515625" style="29" customWidth="1"/>
    <col min="5" max="5" width="16.140625" style="29" customWidth="1"/>
    <col min="6" max="6" width="14.42578125" style="29" customWidth="1"/>
    <col min="7" max="16384" width="11.42578125" style="29"/>
  </cols>
  <sheetData>
    <row r="1" spans="1:5" x14ac:dyDescent="0.25">
      <c r="C1" s="42"/>
    </row>
    <row r="2" spans="1:5" ht="21" x14ac:dyDescent="0.35">
      <c r="A2" s="239" t="s">
        <v>413</v>
      </c>
      <c r="B2" s="239"/>
      <c r="C2" s="239"/>
      <c r="D2" s="239"/>
      <c r="E2" s="239"/>
    </row>
    <row r="4" spans="1:5" x14ac:dyDescent="0.25">
      <c r="B4" s="41" t="s">
        <v>80</v>
      </c>
    </row>
    <row r="6" spans="1:5" ht="45" x14ac:dyDescent="0.25">
      <c r="B6" s="45" t="s">
        <v>79</v>
      </c>
      <c r="C6" s="45" t="s">
        <v>93</v>
      </c>
      <c r="D6" s="45" t="s">
        <v>92</v>
      </c>
    </row>
    <row r="7" spans="1:5" x14ac:dyDescent="0.25">
      <c r="B7" s="7" t="s">
        <v>350</v>
      </c>
      <c r="C7" s="7">
        <v>675</v>
      </c>
      <c r="D7" s="7">
        <v>0</v>
      </c>
    </row>
    <row r="8" spans="1:5" x14ac:dyDescent="0.25">
      <c r="B8" s="7"/>
      <c r="C8" s="7"/>
      <c r="D8" s="7"/>
    </row>
    <row r="9" spans="1:5" x14ac:dyDescent="0.25">
      <c r="B9" s="7"/>
      <c r="C9" s="7"/>
      <c r="D9" s="7"/>
    </row>
    <row r="10" spans="1:5" x14ac:dyDescent="0.25">
      <c r="B10" s="7"/>
      <c r="C10" s="7"/>
      <c r="D10" s="7"/>
    </row>
    <row r="11" spans="1:5" x14ac:dyDescent="0.25">
      <c r="B11" s="7"/>
      <c r="C11" s="7"/>
      <c r="D11" s="7"/>
    </row>
    <row r="12" spans="1:5" x14ac:dyDescent="0.25">
      <c r="B12" s="7"/>
      <c r="C12" s="7"/>
      <c r="D12" s="7"/>
    </row>
    <row r="13" spans="1:5" x14ac:dyDescent="0.25">
      <c r="B13" s="7"/>
      <c r="C13" s="7"/>
      <c r="D13" s="7"/>
    </row>
    <row r="14" spans="1:5" x14ac:dyDescent="0.25">
      <c r="B14" s="7"/>
      <c r="C14" s="7"/>
      <c r="D14" s="7"/>
    </row>
    <row r="15" spans="1:5" x14ac:dyDescent="0.25">
      <c r="B15" s="7"/>
      <c r="C15" s="7"/>
      <c r="D15" s="7"/>
    </row>
    <row r="16" spans="1:5" x14ac:dyDescent="0.25">
      <c r="B16" s="7"/>
      <c r="C16" s="7"/>
      <c r="D16" s="7"/>
    </row>
    <row r="17" spans="2:4" x14ac:dyDescent="0.25">
      <c r="B17" s="7"/>
      <c r="C17" s="7"/>
      <c r="D17" s="7"/>
    </row>
    <row r="18" spans="2:4" x14ac:dyDescent="0.25">
      <c r="B18" s="7"/>
      <c r="C18" s="7"/>
      <c r="D18" s="7"/>
    </row>
    <row r="19" spans="2:4" x14ac:dyDescent="0.25">
      <c r="B19" s="7"/>
      <c r="C19" s="7"/>
      <c r="D19" s="7"/>
    </row>
    <row r="20" spans="2:4" x14ac:dyDescent="0.25">
      <c r="B20" s="43" t="s">
        <v>129</v>
      </c>
      <c r="C20" s="37">
        <f>SUM(C7:C19)</f>
        <v>675</v>
      </c>
      <c r="D20" s="37">
        <f>SUM(D7:D19)</f>
        <v>0</v>
      </c>
    </row>
    <row r="23" spans="2:4" x14ac:dyDescent="0.25">
      <c r="B23" s="41" t="s">
        <v>81</v>
      </c>
    </row>
    <row r="24" spans="2:4" x14ac:dyDescent="0.25">
      <c r="B24" s="41"/>
    </row>
    <row r="25" spans="2:4" x14ac:dyDescent="0.25">
      <c r="C25" s="46" t="s">
        <v>84</v>
      </c>
      <c r="D25" s="46" t="s">
        <v>85</v>
      </c>
    </row>
    <row r="26" spans="2:4" x14ac:dyDescent="0.25">
      <c r="B26" s="47" t="s">
        <v>82</v>
      </c>
      <c r="C26" s="7"/>
      <c r="D26" s="7">
        <v>5</v>
      </c>
    </row>
    <row r="27" spans="2:4" x14ac:dyDescent="0.25">
      <c r="B27" s="47" t="s">
        <v>86</v>
      </c>
      <c r="C27" s="7"/>
      <c r="D27" s="7">
        <v>4</v>
      </c>
    </row>
    <row r="28" spans="2:4" x14ac:dyDescent="0.25">
      <c r="B28" s="47" t="s">
        <v>83</v>
      </c>
      <c r="C28" s="7"/>
      <c r="D28" s="7">
        <v>3</v>
      </c>
    </row>
    <row r="31" spans="2:4" x14ac:dyDescent="0.25">
      <c r="B31" s="44" t="s">
        <v>87</v>
      </c>
    </row>
    <row r="33" spans="2:4" x14ac:dyDescent="0.25">
      <c r="C33" s="46" t="s">
        <v>84</v>
      </c>
      <c r="D33" s="46" t="s">
        <v>85</v>
      </c>
    </row>
    <row r="34" spans="2:4" x14ac:dyDescent="0.25">
      <c r="B34" s="47" t="s">
        <v>82</v>
      </c>
      <c r="C34" s="7"/>
      <c r="D34" s="7">
        <v>5</v>
      </c>
    </row>
    <row r="35" spans="2:4" x14ac:dyDescent="0.25">
      <c r="B35" s="47" t="s">
        <v>86</v>
      </c>
      <c r="C35" s="7"/>
      <c r="D35" s="7">
        <v>4</v>
      </c>
    </row>
    <row r="36" spans="2:4" x14ac:dyDescent="0.25">
      <c r="B36" s="47" t="s">
        <v>83</v>
      </c>
      <c r="C36" s="7"/>
      <c r="D36" s="7">
        <v>2</v>
      </c>
    </row>
    <row r="39" spans="2:4" x14ac:dyDescent="0.25">
      <c r="B39" s="44" t="s">
        <v>97</v>
      </c>
    </row>
    <row r="41" spans="2:4" x14ac:dyDescent="0.25">
      <c r="C41" s="46" t="s">
        <v>84</v>
      </c>
      <c r="D41" s="46" t="s">
        <v>85</v>
      </c>
    </row>
    <row r="42" spans="2:4" x14ac:dyDescent="0.25">
      <c r="B42" s="47" t="s">
        <v>82</v>
      </c>
      <c r="C42" s="7"/>
      <c r="D42" s="7">
        <v>0</v>
      </c>
    </row>
    <row r="43" spans="2:4" x14ac:dyDescent="0.25">
      <c r="B43" s="47" t="s">
        <v>86</v>
      </c>
      <c r="C43" s="7"/>
      <c r="D43" s="7"/>
    </row>
    <row r="44" spans="2:4" x14ac:dyDescent="0.25">
      <c r="B44" s="47" t="s">
        <v>83</v>
      </c>
      <c r="C44" s="7"/>
      <c r="D44" s="7"/>
    </row>
  </sheetData>
  <sheetProtection algorithmName="SHA-512" hashValue="+24lDCpgBkDD1edl6SVQP1LtUbNEuA1ZWSa22rmaYgH4izk2jUy6T51LkUzMR072d9gijRIci6xuNiKKnLBevg==" saltValue="lz0c883c02NN6ymsDreYYg==" spinCount="100000" sheet="1" objects="1" scenarios="1"/>
  <protectedRanges>
    <protectedRange sqref="B7:D19 C26:D28 C34:D36 C42:D44" name="Plage1"/>
  </protectedRanges>
  <mergeCells count="1">
    <mergeCell ref="A2:E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22"/>
  <sheetViews>
    <sheetView topLeftCell="A13" workbookViewId="0"/>
  </sheetViews>
  <sheetFormatPr baseColWidth="10" defaultColWidth="11.42578125" defaultRowHeight="15" x14ac:dyDescent="0.25"/>
  <cols>
    <col min="1" max="1" width="11.42578125" style="29"/>
    <col min="2" max="2" width="31.5703125" style="29" customWidth="1"/>
    <col min="3" max="3" width="36.5703125" style="29" customWidth="1"/>
    <col min="4" max="4" width="19.28515625" style="29" customWidth="1"/>
    <col min="5" max="5" width="16.140625" style="29" customWidth="1"/>
    <col min="6" max="16384" width="11.42578125" style="29"/>
  </cols>
  <sheetData>
    <row r="2" spans="1:5" ht="21" x14ac:dyDescent="0.35">
      <c r="A2" s="239" t="s">
        <v>415</v>
      </c>
      <c r="B2" s="239"/>
      <c r="C2" s="239"/>
      <c r="D2" s="239"/>
      <c r="E2" s="239"/>
    </row>
    <row r="4" spans="1:5" x14ac:dyDescent="0.25">
      <c r="B4" s="41" t="s">
        <v>49</v>
      </c>
    </row>
    <row r="6" spans="1:5" ht="45" x14ac:dyDescent="0.25">
      <c r="B6" s="66" t="s">
        <v>88</v>
      </c>
      <c r="C6" s="7">
        <v>0</v>
      </c>
    </row>
    <row r="9" spans="1:5" x14ac:dyDescent="0.25">
      <c r="B9" s="41" t="s">
        <v>89</v>
      </c>
    </row>
    <row r="11" spans="1:5" x14ac:dyDescent="0.25">
      <c r="B11" s="67" t="s">
        <v>94</v>
      </c>
      <c r="C11" s="7">
        <v>500</v>
      </c>
    </row>
    <row r="14" spans="1:5" x14ac:dyDescent="0.25">
      <c r="B14" s="41" t="s">
        <v>90</v>
      </c>
    </row>
    <row r="16" spans="1:5" x14ac:dyDescent="0.25">
      <c r="B16" s="67" t="s">
        <v>95</v>
      </c>
      <c r="C16" s="7">
        <v>0</v>
      </c>
    </row>
    <row r="19" spans="2:3" x14ac:dyDescent="0.25">
      <c r="B19" s="41" t="s">
        <v>55</v>
      </c>
    </row>
    <row r="21" spans="2:3" x14ac:dyDescent="0.25">
      <c r="B21" s="67" t="s">
        <v>91</v>
      </c>
      <c r="C21" s="7">
        <v>0</v>
      </c>
    </row>
    <row r="22" spans="2:3" x14ac:dyDescent="0.25">
      <c r="B22" s="67" t="s">
        <v>96</v>
      </c>
      <c r="C22" s="7">
        <v>0</v>
      </c>
    </row>
  </sheetData>
  <sheetProtection algorithmName="SHA-512" hashValue="Ye6pXkd9JJQJ7/oklCOdVRog2SN107WzzRZICvlqZMwShb8E0d35XeS3cLPQUdV6crgV8vI1sIGbXwG/aRpFMQ==" saltValue="cBcNn/Z1FHLI+BBH4GW71Q==" spinCount="100000" sheet="1" objects="1" scenarios="1"/>
  <protectedRanges>
    <protectedRange sqref="C6 C11 C16 C21 C22" name="Plage1"/>
  </protectedRanges>
  <mergeCells count="1">
    <mergeCell ref="A2:E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F11"/>
  <sheetViews>
    <sheetView topLeftCell="A7" workbookViewId="0">
      <selection activeCell="D17" sqref="D17"/>
    </sheetView>
  </sheetViews>
  <sheetFormatPr baseColWidth="10" defaultColWidth="11.42578125" defaultRowHeight="15" x14ac:dyDescent="0.25"/>
  <cols>
    <col min="1" max="2" width="11.42578125" style="29"/>
    <col min="3" max="3" width="38.5703125" style="29" customWidth="1"/>
    <col min="4" max="4" width="36.5703125" style="29" customWidth="1"/>
    <col min="5" max="5" width="19.28515625" style="29" customWidth="1"/>
    <col min="6" max="6" width="16.140625" style="29" customWidth="1"/>
    <col min="7" max="16384" width="11.42578125" style="29"/>
  </cols>
  <sheetData>
    <row r="2" spans="2:6" ht="21" x14ac:dyDescent="0.35">
      <c r="B2" s="239" t="s">
        <v>416</v>
      </c>
      <c r="C2" s="239"/>
      <c r="D2" s="239"/>
      <c r="E2" s="239"/>
      <c r="F2" s="239"/>
    </row>
    <row r="3" spans="2:6" ht="81" customHeight="1" x14ac:dyDescent="0.25"/>
    <row r="4" spans="2:6" x14ac:dyDescent="0.25">
      <c r="C4" s="68" t="s">
        <v>98</v>
      </c>
    </row>
    <row r="5" spans="2:6" x14ac:dyDescent="0.25">
      <c r="C5" s="68"/>
    </row>
    <row r="6" spans="2:6" x14ac:dyDescent="0.25">
      <c r="D6" s="46" t="s">
        <v>85</v>
      </c>
    </row>
    <row r="7" spans="2:6" ht="30" x14ac:dyDescent="0.25">
      <c r="C7" s="72" t="s">
        <v>5</v>
      </c>
      <c r="D7" s="51">
        <v>15</v>
      </c>
    </row>
    <row r="8" spans="2:6" ht="30" x14ac:dyDescent="0.25">
      <c r="C8" s="72" t="s">
        <v>11</v>
      </c>
      <c r="D8" s="51">
        <v>4</v>
      </c>
    </row>
    <row r="9" spans="2:6" x14ac:dyDescent="0.25">
      <c r="C9" s="72" t="s">
        <v>6</v>
      </c>
      <c r="D9" s="51">
        <v>0</v>
      </c>
    </row>
    <row r="10" spans="2:6" x14ac:dyDescent="0.25">
      <c r="C10" s="72" t="s">
        <v>12</v>
      </c>
      <c r="D10" s="51">
        <v>0</v>
      </c>
    </row>
    <row r="11" spans="2:6" x14ac:dyDescent="0.25">
      <c r="C11" s="70"/>
      <c r="D11" s="71"/>
    </row>
  </sheetData>
  <sheetProtection algorithmName="SHA-512" hashValue="H4P/WTb1wrWAaGu5ROfnGG4Zd4OtTQ+VtzMThrN1eZrVnPywCfEksq6Ld3Kc6QvDyhoaGukj3qs8/TIN79j8og==" saltValue="Loy7B3wuU9NV+htH9NLfiw==" spinCount="100000" sheet="1" objects="1" scenarios="1"/>
  <protectedRanges>
    <protectedRange sqref="D7:D10" name="Plage1"/>
  </protectedRanges>
  <mergeCells count="1">
    <mergeCell ref="B2:F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24"/>
  <sheetViews>
    <sheetView topLeftCell="A25" workbookViewId="0"/>
  </sheetViews>
  <sheetFormatPr baseColWidth="10" defaultColWidth="11.42578125" defaultRowHeight="15" x14ac:dyDescent="0.25"/>
  <cols>
    <col min="1" max="1" width="11.42578125" style="29"/>
    <col min="2" max="2" width="27.140625" style="29" customWidth="1"/>
    <col min="3" max="3" width="26.140625" style="29" customWidth="1"/>
    <col min="4" max="4" width="36.5703125" style="29" customWidth="1"/>
    <col min="5" max="5" width="28" style="29" customWidth="1"/>
    <col min="6" max="6" width="16.140625" style="29" customWidth="1"/>
    <col min="7" max="16384" width="11.42578125" style="29"/>
  </cols>
  <sheetData>
    <row r="2" spans="2:6" ht="21" x14ac:dyDescent="0.35">
      <c r="B2" s="239" t="s">
        <v>417</v>
      </c>
      <c r="C2" s="239"/>
      <c r="D2" s="239"/>
      <c r="E2" s="239"/>
      <c r="F2" s="239"/>
    </row>
    <row r="5" spans="2:6" x14ac:dyDescent="0.25">
      <c r="B5" s="73" t="s">
        <v>99</v>
      </c>
    </row>
    <row r="7" spans="2:6" ht="45" x14ac:dyDescent="0.25">
      <c r="B7" s="76" t="s">
        <v>102</v>
      </c>
      <c r="C7" s="76" t="s">
        <v>103</v>
      </c>
      <c r="D7" s="76" t="s">
        <v>104</v>
      </c>
      <c r="E7" s="76" t="s">
        <v>101</v>
      </c>
      <c r="F7" s="76" t="s">
        <v>105</v>
      </c>
    </row>
    <row r="8" spans="2:6" x14ac:dyDescent="0.25">
      <c r="B8" s="7"/>
      <c r="C8" s="7"/>
      <c r="D8" s="7"/>
      <c r="E8" s="7"/>
      <c r="F8" s="7"/>
    </row>
    <row r="9" spans="2:6" x14ac:dyDescent="0.25">
      <c r="B9" s="7"/>
      <c r="C9" s="7"/>
      <c r="D9" s="7"/>
      <c r="E9" s="7"/>
      <c r="F9" s="7"/>
    </row>
    <row r="10" spans="2:6" x14ac:dyDescent="0.25">
      <c r="B10" s="7"/>
      <c r="C10" s="7"/>
      <c r="D10" s="7"/>
      <c r="E10" s="7"/>
      <c r="F10" s="7"/>
    </row>
    <row r="11" spans="2:6" x14ac:dyDescent="0.25">
      <c r="B11" s="7"/>
      <c r="C11" s="7"/>
      <c r="D11" s="7"/>
      <c r="E11" s="7"/>
      <c r="F11" s="7"/>
    </row>
    <row r="12" spans="2:6" x14ac:dyDescent="0.25">
      <c r="B12" s="7"/>
      <c r="C12" s="7"/>
      <c r="D12" s="7"/>
      <c r="E12" s="7"/>
      <c r="F12" s="7"/>
    </row>
    <row r="13" spans="2:6" x14ac:dyDescent="0.25">
      <c r="B13" s="7"/>
      <c r="C13" s="7"/>
      <c r="D13" s="7"/>
      <c r="E13" s="7"/>
      <c r="F13" s="7"/>
    </row>
    <row r="14" spans="2:6" x14ac:dyDescent="0.25">
      <c r="B14" s="7"/>
      <c r="C14" s="7"/>
      <c r="D14" s="7"/>
      <c r="E14" s="7"/>
      <c r="F14" s="7"/>
    </row>
    <row r="15" spans="2:6" x14ac:dyDescent="0.25">
      <c r="B15" s="7"/>
      <c r="C15" s="8"/>
      <c r="D15" s="7"/>
      <c r="E15" s="7"/>
      <c r="F15" s="7"/>
    </row>
    <row r="16" spans="2:6" x14ac:dyDescent="0.25">
      <c r="B16" s="74"/>
    </row>
    <row r="18" spans="2:4" x14ac:dyDescent="0.25">
      <c r="B18" s="41" t="s">
        <v>106</v>
      </c>
    </row>
    <row r="20" spans="2:4" ht="114" customHeight="1" x14ac:dyDescent="0.25">
      <c r="B20" s="253"/>
      <c r="C20" s="253"/>
      <c r="D20" s="253"/>
    </row>
    <row r="22" spans="2:4" x14ac:dyDescent="0.25">
      <c r="B22" s="41" t="s">
        <v>100</v>
      </c>
    </row>
    <row r="24" spans="2:4" ht="111" customHeight="1" x14ac:dyDescent="0.25">
      <c r="B24" s="253"/>
      <c r="C24" s="253"/>
      <c r="D24" s="253"/>
    </row>
  </sheetData>
  <sheetProtection algorithmName="SHA-512" hashValue="K6JhWwbuMCezpbzTylQKXl/11P/33Ari4T3j6fE3sBiBy4onB2EBlHVr5hpiGwIMOm8m9AvOkQBnbn3dHL89hQ==" saltValue="B8V60krBmgdU2tHMa1gypg==" spinCount="100000" sheet="1" objects="1" scenarios="1"/>
  <protectedRanges>
    <protectedRange sqref="B8:F15 B20:D20 B24:D24" name="Plage1"/>
  </protectedRanges>
  <mergeCells count="3">
    <mergeCell ref="B2:F2"/>
    <mergeCell ref="B20:D20"/>
    <mergeCell ref="B24:D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F19"/>
  <sheetViews>
    <sheetView topLeftCell="A22" workbookViewId="0"/>
  </sheetViews>
  <sheetFormatPr baseColWidth="10" defaultColWidth="11.42578125" defaultRowHeight="15" x14ac:dyDescent="0.25"/>
  <cols>
    <col min="1" max="1" width="11.42578125" style="29"/>
    <col min="2" max="2" width="35.5703125" style="29" customWidth="1"/>
    <col min="3" max="3" width="26.5703125" style="29" customWidth="1"/>
    <col min="4" max="4" width="21.28515625" style="29" customWidth="1"/>
    <col min="5" max="16384" width="11.42578125" style="29"/>
  </cols>
  <sheetData>
    <row r="2" spans="2:6" ht="21" x14ac:dyDescent="0.35">
      <c r="B2" s="239" t="s">
        <v>418</v>
      </c>
      <c r="C2" s="239"/>
      <c r="D2" s="239"/>
      <c r="E2" s="239"/>
      <c r="F2" s="239"/>
    </row>
    <row r="3" spans="2:6" ht="57.75" customHeight="1" x14ac:dyDescent="0.25"/>
    <row r="4" spans="2:6" x14ac:dyDescent="0.25">
      <c r="B4" s="41" t="s">
        <v>107</v>
      </c>
    </row>
    <row r="5" spans="2:6" x14ac:dyDescent="0.25">
      <c r="B5" s="29" t="s">
        <v>108</v>
      </c>
    </row>
    <row r="7" spans="2:6" ht="30" x14ac:dyDescent="0.25">
      <c r="C7" s="78" t="s">
        <v>111</v>
      </c>
      <c r="D7" s="79" t="s">
        <v>275</v>
      </c>
    </row>
    <row r="8" spans="2:6" x14ac:dyDescent="0.25">
      <c r="B8" s="37" t="s">
        <v>109</v>
      </c>
      <c r="C8" s="53">
        <v>150000</v>
      </c>
      <c r="D8" s="62">
        <v>0.3</v>
      </c>
    </row>
    <row r="9" spans="2:6" x14ac:dyDescent="0.25">
      <c r="B9" s="37" t="s">
        <v>110</v>
      </c>
      <c r="C9" s="53">
        <v>90000</v>
      </c>
      <c r="D9" s="62">
        <v>0.7</v>
      </c>
    </row>
    <row r="12" spans="2:6" x14ac:dyDescent="0.25">
      <c r="B12" s="41" t="s">
        <v>212</v>
      </c>
    </row>
    <row r="14" spans="2:6" ht="69.75" customHeight="1" x14ac:dyDescent="0.25">
      <c r="B14" s="253"/>
      <c r="C14" s="253"/>
      <c r="D14" s="253"/>
    </row>
    <row r="17" spans="2:4" ht="30.75" customHeight="1" x14ac:dyDescent="0.25">
      <c r="B17" s="254" t="s">
        <v>112</v>
      </c>
      <c r="C17" s="254"/>
      <c r="D17" s="254"/>
    </row>
    <row r="19" spans="2:4" ht="126.75" customHeight="1" x14ac:dyDescent="0.25">
      <c r="B19" s="253"/>
      <c r="C19" s="253"/>
      <c r="D19" s="253"/>
    </row>
  </sheetData>
  <sheetProtection algorithmName="SHA-512" hashValue="sNkN6S8OSp5KdK3N2InK2TcuNVWITelZpj/nMh931ss4h1nc9snakb7i9qIEzUqqkthEENeF5CtDAu/S7A5WHw==" saltValue="L49OYzR2rLtvVQTnJbWOvw==" spinCount="100000" sheet="1" objects="1" scenarios="1"/>
  <protectedRanges>
    <protectedRange sqref="C8:D9 B14:D14 B19:D19" name="Plage1"/>
  </protectedRanges>
  <mergeCells count="4">
    <mergeCell ref="B2:F2"/>
    <mergeCell ref="B14:D14"/>
    <mergeCell ref="B19:D19"/>
    <mergeCell ref="B17:D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F9"/>
  <sheetViews>
    <sheetView topLeftCell="A10" workbookViewId="0"/>
  </sheetViews>
  <sheetFormatPr baseColWidth="10" defaultColWidth="11.42578125" defaultRowHeight="15" x14ac:dyDescent="0.25"/>
  <cols>
    <col min="1" max="1" width="6.140625" style="29" customWidth="1"/>
    <col min="2" max="2" width="5.28515625" style="29" customWidth="1"/>
    <col min="3" max="3" width="51.42578125" style="29" customWidth="1"/>
    <col min="4" max="4" width="52" style="29" customWidth="1"/>
    <col min="5" max="16384" width="11.42578125" style="29"/>
  </cols>
  <sheetData>
    <row r="2" spans="2:6" ht="21" x14ac:dyDescent="0.35">
      <c r="B2" s="239" t="s">
        <v>419</v>
      </c>
      <c r="C2" s="239"/>
      <c r="D2" s="239"/>
      <c r="E2" s="239"/>
      <c r="F2" s="239"/>
    </row>
    <row r="4" spans="2:6" x14ac:dyDescent="0.25">
      <c r="B4" s="29" t="s">
        <v>113</v>
      </c>
    </row>
    <row r="6" spans="2:6" x14ac:dyDescent="0.25">
      <c r="B6" s="41" t="s">
        <v>114</v>
      </c>
    </row>
    <row r="8" spans="2:6" x14ac:dyDescent="0.25">
      <c r="C8" s="78" t="s">
        <v>115</v>
      </c>
      <c r="D8" s="78" t="s">
        <v>116</v>
      </c>
    </row>
    <row r="9" spans="2:6" ht="234" customHeight="1" x14ac:dyDescent="0.25">
      <c r="C9" s="7"/>
      <c r="D9" s="7"/>
    </row>
  </sheetData>
  <sheetProtection algorithmName="SHA-512" hashValue="N18HbiYCppePn+VHRqPd1vVrJJ6y7djdfvyOmBzSfEZMUR2fwjGrHqJ9xefaHJYzBQqR+mKVcTwkKeEmXOTV5g==" saltValue="GJ1UCYKdipQTkTVhmYLaVw==" spinCount="100000" sheet="1" objects="1" scenarios="1"/>
  <protectedRanges>
    <protectedRange sqref="C9 D9" name="Plage1"/>
  </protectedRanges>
  <mergeCells count="1">
    <mergeCell ref="B2:F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liste</vt:lpstr>
      <vt:lpstr>Table_mat</vt:lpstr>
      <vt:lpstr>signalement</vt:lpstr>
      <vt:lpstr>potentiel</vt:lpstr>
      <vt:lpstr>part_de_marche</vt:lpstr>
      <vt:lpstr>consommation</vt:lpstr>
      <vt:lpstr>produits</vt:lpstr>
      <vt:lpstr>prix</vt:lpstr>
      <vt:lpstr>com-com</vt:lpstr>
      <vt:lpstr>plan_desserte</vt:lpstr>
      <vt:lpstr>montant_travaux</vt:lpstr>
      <vt:lpstr>invest_GIC</vt:lpstr>
      <vt:lpstr>invest_commune</vt:lpstr>
      <vt:lpstr>salaires</vt:lpstr>
      <vt:lpstr>augment_charges</vt:lpstr>
      <vt:lpstr>redevances</vt:lpstr>
      <vt:lpstr>charges_exploit</vt:lpstr>
      <vt:lpstr>charges_var_mktg</vt:lpstr>
      <vt:lpstr>tarif_service</vt:lpstr>
      <vt:lpstr>tableau_recap</vt:lpstr>
      <vt:lpstr>resultats_annuels</vt:lpstr>
      <vt:lpstr>Onglet Récap pour CAO</vt:lpstr>
      <vt:lpstr>log</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RwMarketing</dc:creator>
  <cp:lastModifiedBy>DR</cp:lastModifiedBy>
  <dcterms:created xsi:type="dcterms:W3CDTF">2021-03-23T12:58:49Z</dcterms:created>
  <dcterms:modified xsi:type="dcterms:W3CDTF">2021-04-20T08:54:40Z</dcterms:modified>
</cp:coreProperties>
</file>