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s\Documents\Fetra 1\PROJETS\Prog_TNR\KILONGA (picasso)\travaux KILONGA\Relance DAO - 3 lots\BDE lot 7-9-12\"/>
    </mc:Choice>
  </mc:AlternateContent>
  <xr:revisionPtr revIDLastSave="0" documentId="13_ncr:1_{54D2C4B2-A5D3-4131-A46B-BE6C41A63895}" xr6:coauthVersionLast="47" xr6:coauthVersionMax="47" xr10:uidLastSave="{00000000-0000-0000-0000-000000000000}"/>
  <bookViews>
    <workbookView xWindow="-108" yWindow="-108" windowWidth="23256" windowHeight="12576" xr2:uid="{B88B3178-CAC5-4E20-866A-22023CFF2D86}"/>
  </bookViews>
  <sheets>
    <sheet name="Lycée Kianjandrakefina" sheetId="7" r:id="rId1"/>
    <sheet name="EPP Anjanina" sheetId="6" r:id="rId2"/>
    <sheet name="EPP Ambolotara" sheetId="5" r:id="rId3"/>
    <sheet name="EPP Ambohimitombo" sheetId="4" r:id="rId4"/>
    <sheet name="EPP Ambohimanarivo" sheetId="3" r:id="rId5"/>
    <sheet name="CEG Ambalasoaray" sheetId="2" r:id="rId6"/>
  </sheets>
  <externalReferences>
    <externalReference r:id="rId7"/>
    <externalReference r:id="rId8"/>
  </externalReferences>
  <definedNames>
    <definedName name="dfrg">[1]Matériel!$D$9</definedName>
    <definedName name="lbetonniere">[2]Matériel!$D$5</definedName>
    <definedName name="loutman">[2]Matériel!$D$9</definedName>
    <definedName name="lpervibrateur">[2]Matériel!$D$6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2" l="1"/>
  <c r="G133" i="3"/>
  <c r="G134" i="4"/>
  <c r="G188" i="5"/>
  <c r="G133" i="6"/>
  <c r="G154" i="7"/>
  <c r="G155" i="7" s="1"/>
  <c r="C153" i="7"/>
  <c r="B153" i="7"/>
  <c r="C152" i="7"/>
  <c r="B152" i="7"/>
  <c r="F151" i="7"/>
  <c r="G151" i="7" s="1"/>
  <c r="C151" i="7"/>
  <c r="G144" i="7"/>
  <c r="F153" i="7" s="1"/>
  <c r="G153" i="7" s="1"/>
  <c r="G120" i="7"/>
  <c r="F152" i="7" s="1"/>
  <c r="G152" i="7" s="1"/>
  <c r="E110" i="7"/>
  <c r="E76" i="7"/>
  <c r="E74" i="7"/>
  <c r="E72" i="7"/>
  <c r="E70" i="7"/>
  <c r="E68" i="7"/>
  <c r="E66" i="7"/>
  <c r="E55" i="7"/>
  <c r="E47" i="7"/>
  <c r="E45" i="7"/>
  <c r="E41" i="7"/>
  <c r="E43" i="7" s="1"/>
  <c r="E37" i="7"/>
  <c r="E53" i="7" s="1"/>
  <c r="E85" i="7" s="1"/>
  <c r="E87" i="7" s="1"/>
  <c r="E35" i="7"/>
  <c r="E32" i="7"/>
  <c r="E30" i="7"/>
  <c r="E28" i="7"/>
  <c r="E26" i="7"/>
  <c r="E24" i="7"/>
  <c r="E21" i="7"/>
  <c r="E19" i="7"/>
  <c r="G11" i="7"/>
  <c r="G156" i="7" l="1"/>
  <c r="F131" i="6" l="1"/>
  <c r="G131" i="6" s="1"/>
  <c r="C131" i="6"/>
  <c r="B131" i="6"/>
  <c r="C130" i="6"/>
  <c r="G122" i="6"/>
  <c r="E77" i="6"/>
  <c r="E48" i="6"/>
  <c r="G11" i="6"/>
  <c r="F130" i="6" s="1"/>
  <c r="G130" i="6" s="1"/>
  <c r="G132" i="6" s="1"/>
  <c r="G134" i="6" l="1"/>
  <c r="C186" i="5" l="1"/>
  <c r="B186" i="5"/>
  <c r="C185" i="5"/>
  <c r="B185" i="5"/>
  <c r="F184" i="5"/>
  <c r="G184" i="5" s="1"/>
  <c r="C184" i="5"/>
  <c r="G177" i="5"/>
  <c r="F186" i="5" s="1"/>
  <c r="G186" i="5" s="1"/>
  <c r="G122" i="5"/>
  <c r="F185" i="5" s="1"/>
  <c r="G185" i="5" s="1"/>
  <c r="E77" i="5"/>
  <c r="E48" i="5"/>
  <c r="G11" i="5"/>
  <c r="G187" i="5" l="1"/>
  <c r="G189" i="5" l="1"/>
  <c r="F132" i="4" l="1"/>
  <c r="G132" i="4" s="1"/>
  <c r="C132" i="4"/>
  <c r="B132" i="4"/>
  <c r="G131" i="4"/>
  <c r="G133" i="4" s="1"/>
  <c r="F131" i="4"/>
  <c r="C131" i="4"/>
  <c r="G123" i="4"/>
  <c r="E78" i="4"/>
  <c r="E76" i="4"/>
  <c r="E74" i="4"/>
  <c r="E72" i="4"/>
  <c r="E70" i="4"/>
  <c r="E68" i="4"/>
  <c r="E59" i="4"/>
  <c r="E57" i="4"/>
  <c r="E53" i="4"/>
  <c r="E87" i="4" s="1"/>
  <c r="E89" i="4" s="1"/>
  <c r="E47" i="4"/>
  <c r="E45" i="4"/>
  <c r="E41" i="4"/>
  <c r="E43" i="4" s="1"/>
  <c r="E39" i="4"/>
  <c r="E37" i="4"/>
  <c r="E35" i="4"/>
  <c r="E32" i="4"/>
  <c r="E28" i="4"/>
  <c r="E24" i="4"/>
  <c r="E21" i="4"/>
  <c r="E19" i="4"/>
  <c r="E17" i="4"/>
  <c r="G11" i="4"/>
  <c r="G135" i="4" l="1"/>
  <c r="F131" i="3" l="1"/>
  <c r="G131" i="3" s="1"/>
  <c r="C131" i="3"/>
  <c r="B131" i="3"/>
  <c r="C130" i="3"/>
  <c r="G122" i="3"/>
  <c r="E77" i="3"/>
  <c r="E75" i="3"/>
  <c r="E73" i="3"/>
  <c r="E71" i="3"/>
  <c r="E69" i="3"/>
  <c r="E67" i="3"/>
  <c r="E58" i="3"/>
  <c r="E56" i="3"/>
  <c r="E54" i="3"/>
  <c r="E86" i="3" s="1"/>
  <c r="E88" i="3" s="1"/>
  <c r="E48" i="3"/>
  <c r="E46" i="3"/>
  <c r="E42" i="3"/>
  <c r="E44" i="3" s="1"/>
  <c r="E40" i="3"/>
  <c r="E38" i="3"/>
  <c r="E36" i="3"/>
  <c r="E33" i="3"/>
  <c r="E29" i="3"/>
  <c r="E25" i="3"/>
  <c r="E20" i="3"/>
  <c r="E18" i="3"/>
  <c r="E22" i="3" s="1"/>
  <c r="G11" i="3"/>
  <c r="F130" i="3" s="1"/>
  <c r="G130" i="3" s="1"/>
  <c r="G132" i="3" s="1"/>
  <c r="G134" i="3" l="1"/>
  <c r="C185" i="2" l="1"/>
  <c r="B185" i="2"/>
  <c r="C184" i="2"/>
  <c r="B184" i="2"/>
  <c r="F183" i="2"/>
  <c r="G183" i="2" s="1"/>
  <c r="C183" i="2"/>
  <c r="G176" i="2"/>
  <c r="F185" i="2" s="1"/>
  <c r="G185" i="2" s="1"/>
  <c r="G121" i="2"/>
  <c r="F184" i="2" s="1"/>
  <c r="G184" i="2" s="1"/>
  <c r="E111" i="2"/>
  <c r="E77" i="2"/>
  <c r="E75" i="2"/>
  <c r="E73" i="2"/>
  <c r="E71" i="2"/>
  <c r="E69" i="2"/>
  <c r="E67" i="2"/>
  <c r="E56" i="2"/>
  <c r="E48" i="2"/>
  <c r="E46" i="2"/>
  <c r="E42" i="2"/>
  <c r="E44" i="2" s="1"/>
  <c r="E38" i="2"/>
  <c r="E54" i="2" s="1"/>
  <c r="E86" i="2" s="1"/>
  <c r="E88" i="2" s="1"/>
  <c r="E36" i="2"/>
  <c r="E33" i="2"/>
  <c r="E31" i="2"/>
  <c r="E29" i="2"/>
  <c r="E27" i="2"/>
  <c r="E25" i="2"/>
  <c r="E22" i="2"/>
  <c r="E20" i="2"/>
  <c r="G11" i="2"/>
  <c r="G186" i="2" l="1"/>
  <c r="G188" i="2" l="1"/>
</calcChain>
</file>

<file path=xl/sharedStrings.xml><?xml version="1.0" encoding="utf-8"?>
<sst xmlns="http://schemas.openxmlformats.org/spreadsheetml/2006/main" count="1713" uniqueCount="278">
  <si>
    <t>BDE CEG AMBALASOARAY</t>
  </si>
  <si>
    <t>Ce, 17 03 2022</t>
  </si>
  <si>
    <t>Construction T3+PPMH</t>
  </si>
  <si>
    <t>N° PRIX</t>
  </si>
  <si>
    <t>DESIGNATION</t>
  </si>
  <si>
    <t>UNITES</t>
  </si>
  <si>
    <t>QUANTITE</t>
  </si>
  <si>
    <t>P.U</t>
  </si>
  <si>
    <t>MONTANT</t>
  </si>
  <si>
    <t xml:space="preserve"> UNITAIRE</t>
  </si>
  <si>
    <t>INSTALLATION ET REPLI DE CHANTIER</t>
  </si>
  <si>
    <t>0-1</t>
  </si>
  <si>
    <t>Installation de chantier</t>
  </si>
  <si>
    <t>fft</t>
  </si>
  <si>
    <t>0-2</t>
  </si>
  <si>
    <t>Repli de chantier</t>
  </si>
  <si>
    <t>TOTAL INSTALLATION ET REPLI DE CHANTIER</t>
  </si>
  <si>
    <t>001</t>
  </si>
  <si>
    <t>CONSTRUCTION MONOBLOC à 03 COMPARTIMENTS</t>
  </si>
  <si>
    <t>Terrassement</t>
  </si>
  <si>
    <t>1-1</t>
  </si>
  <si>
    <t>Décapage et débrouissallage</t>
  </si>
  <si>
    <t>m2</t>
  </si>
  <si>
    <t>Concerne : fondation</t>
  </si>
  <si>
    <t>1-2</t>
  </si>
  <si>
    <t>Fouille en rigole ou en tranchée de terrain de toute nature</t>
  </si>
  <si>
    <t>m3</t>
  </si>
  <si>
    <t>Concerne : Fondation</t>
  </si>
  <si>
    <t>1-3</t>
  </si>
  <si>
    <t>Fouille en puits y compris reglage, verticalité jusqu'en profondeur voulue</t>
  </si>
  <si>
    <t>Concerne : Fosses perdue latrines</t>
  </si>
  <si>
    <t>1-4</t>
  </si>
  <si>
    <t>Remblai compacté par couche de 0,20 m</t>
  </si>
  <si>
    <r>
      <t>Concerne</t>
    </r>
    <r>
      <rPr>
        <sz val="11"/>
        <color rgb="FF000000"/>
        <rFont val="Arial Narrow"/>
        <family val="2"/>
      </rPr>
      <t xml:space="preserve"> : fondation</t>
    </r>
  </si>
  <si>
    <t>Ouvrage en infrastructure</t>
  </si>
  <si>
    <t>1-5</t>
  </si>
  <si>
    <t>Fourniture et pose Herissonnage en pierre 40/70, épaisseur : 8 cm</t>
  </si>
  <si>
    <t>Concerne : Fondation, rampe</t>
  </si>
  <si>
    <t>1-6</t>
  </si>
  <si>
    <t>Fourniture et pose béton de propreté dosé à 150 kg/m3, épaisseur : 5 cm</t>
  </si>
  <si>
    <t>1-7</t>
  </si>
  <si>
    <t>Fourniture et pose maçonnerie de moellon hourdée au mortier de ciment dosé à 300 kg/m3</t>
  </si>
  <si>
    <t>Concerne : Fondation, socle pour support DLM, escalier DLM</t>
  </si>
  <si>
    <t>1-8</t>
  </si>
  <si>
    <t>Fourniture et pose Chape au mortier de ciment dosé à 400 kg/m3, lissée</t>
  </si>
  <si>
    <t>Concerne :cunette urinoir</t>
  </si>
  <si>
    <t>1-9</t>
  </si>
  <si>
    <t>Fourniture et pose Chape au mortier de ciment dosé à 400 kg/m3, bouchardée</t>
  </si>
  <si>
    <t>Concerne : couverture rampe et chaussée</t>
  </si>
  <si>
    <t>Maçonnerie et ouvrage en superstructure</t>
  </si>
  <si>
    <t>1-10</t>
  </si>
  <si>
    <t>Fourniture et pose Maçonnerie de claustras, hourdée au mortier de ciment dosé à 300kg/m3</t>
  </si>
  <si>
    <t>Concerne : mur, aération</t>
  </si>
  <si>
    <t>1-11</t>
  </si>
  <si>
    <t>Fourniture et pose maçonnerie de brique cuites, hourdée au mortier de ciment dosé à 300 kg/m3, épaisseur : 22cm</t>
  </si>
  <si>
    <t>Concerne : mur monobloc</t>
  </si>
  <si>
    <t>1-12</t>
  </si>
  <si>
    <t>Fourniture et pose béton ordinaire dosé à 250 kg/m3</t>
  </si>
  <si>
    <t>Concerne : cunette urinoir, rampe d'accès</t>
  </si>
  <si>
    <t>1-13</t>
  </si>
  <si>
    <t>Fourniture et pose béton armé dosé à 350 kg/m3</t>
  </si>
  <si>
    <t xml:space="preserve">Concerne : linteaux monobloc </t>
  </si>
  <si>
    <t>1-14</t>
  </si>
  <si>
    <t>Fourniture et pose Armature en acier HA toutes dimensions</t>
  </si>
  <si>
    <t>kg</t>
  </si>
  <si>
    <t>1-15</t>
  </si>
  <si>
    <t>Fourniture et pose coffrage plan ordinaire</t>
  </si>
  <si>
    <t>concerne : ouvrage en béton, en BA</t>
  </si>
  <si>
    <t>1-16</t>
  </si>
  <si>
    <t>Fourniture et pose ferrociment à 400 kg/m3</t>
  </si>
  <si>
    <t>Concerne : corps DLM</t>
  </si>
  <si>
    <t>1-17</t>
  </si>
  <si>
    <t>Fourniture et pose dalle en beton armé (1.36m x 1.50) y compris toutes sujétions de mise en œuvre</t>
  </si>
  <si>
    <t>u</t>
  </si>
  <si>
    <t>Concerne : latrines pour personne à situation handicap</t>
  </si>
  <si>
    <t>1-18</t>
  </si>
  <si>
    <t>Fourniture et pose dalle latrine avec SANPLAT (1.06m x 1.50) avec couvercle trous y compris toutes sujétions de mise en œuvre</t>
  </si>
  <si>
    <t>Concerne : latrines</t>
  </si>
  <si>
    <t>1-19</t>
  </si>
  <si>
    <t>Fourniture et pose Enduit ordinaire au mortier dosé à 400kg/m3, épaisseur : 1,5 cm</t>
  </si>
  <si>
    <t>Concerne: mur (interne et externe), corps DLM, mur urinoir</t>
  </si>
  <si>
    <t>1-20</t>
  </si>
  <si>
    <t>Fourniture et pose revêtement en carreaux 20X30 (mural)</t>
  </si>
  <si>
    <t>Concerne: carrelage urinoir</t>
  </si>
  <si>
    <t>1-21</t>
  </si>
  <si>
    <t>Fourniture et pose gravier anti-bourbier, épaisseur : 5 cm</t>
  </si>
  <si>
    <t>Concerne: chausée urinoir</t>
  </si>
  <si>
    <t>1-22</t>
  </si>
  <si>
    <t>Puisard absorbant de section 0,85x0,85m et de profondeur 1,00m, parois en maçonnerie sèche de blocage avec tampon en BA amovible</t>
  </si>
  <si>
    <t>U</t>
  </si>
  <si>
    <t>Concerne: Evacuation eau usée</t>
  </si>
  <si>
    <t>Menuiserie métallique - charpente - couverture</t>
  </si>
  <si>
    <t>1-23</t>
  </si>
  <si>
    <t>Fourniture et pose porte métallique (dimension : 80cmx190)  pleine en TPN 15/10 à un vantail assemblés par soudure, avec traverses en tube carré de 40x40x3 ; bati en fer cornière 45x45x4 , comprennant toutes les quincailleries y compris antirouille,serrure de type karetsaka et peinture à l'huile</t>
  </si>
  <si>
    <t>Concerne: ouverture latrines</t>
  </si>
  <si>
    <t>1-24</t>
  </si>
  <si>
    <t>Fourniture et pose porte métallique (dimension : 110cmx190)  pleine en TPN 15/10 à un vantail assemblés par soudure, avec traverses en tube carré de 40x40x3 ; bati en fer cornière 45x45x4 , comprennant toutes les quincailleries y compris antirouille,serrure de type karetsaka et peinture à l'huile</t>
  </si>
  <si>
    <t xml:space="preserve">Concerne: ouverture latrines pour handicap </t>
  </si>
  <si>
    <t>1-25</t>
  </si>
  <si>
    <t>Fourniture et pose madrier 7*17 pour pannes,  y compris toutes sujétions de mise en œuvre</t>
  </si>
  <si>
    <t>ml</t>
  </si>
  <si>
    <t>Concerne: fixation toit</t>
  </si>
  <si>
    <t>1-26</t>
  </si>
  <si>
    <t>Fourniture et pose bois carré 7*7 pour entretoises,  y compris toutes sujétions de mise en œuvre</t>
  </si>
  <si>
    <t>Concerne: redressement panne</t>
  </si>
  <si>
    <t>1-27</t>
  </si>
  <si>
    <t>Fourniture et pose planche de rive de 15*2 raboté 4 faces, y compris toutes sujétions de mise en œuvre.</t>
  </si>
  <si>
    <t>Concerne: bordure toiture</t>
  </si>
  <si>
    <t>1-28</t>
  </si>
  <si>
    <t>Fourniture et pose volige, y compris toutes sujétions de mise en œuvre.</t>
  </si>
  <si>
    <t>Concerne: plafond</t>
  </si>
  <si>
    <t>1-29</t>
  </si>
  <si>
    <t>Fourniture et pose Tole ondulée galvanisée (TOG) 63è/100 tire à fond y compris rondelle d'étanchéité, cal d'onde et cavalier, fixations et toutes autres sujétions particulières</t>
  </si>
  <si>
    <t>Concerne: toiture</t>
  </si>
  <si>
    <t>1-30</t>
  </si>
  <si>
    <t>Fourniture et pose gouttière et descente d'eau en PVC 110, y compris fixations et toutes autres sujétions particulières</t>
  </si>
  <si>
    <t>Concerne: évacuation eau de pluie</t>
  </si>
  <si>
    <t>1-31</t>
  </si>
  <si>
    <t>Fourniture et pose couvercle métallique avec anneau de lévage, de dimension 40cmx30, y compris fixations et toutes autres sujétions particulières</t>
  </si>
  <si>
    <t>Concerne: fermeture réservoir DLM</t>
  </si>
  <si>
    <t>1-32</t>
  </si>
  <si>
    <t>Fourniture et pose barre d'appuie métallique en tube rond assemblés par soudure, avec poteau en tube rond comprennant antirouille et peinture à l'huile, y compris fixations et toutes autres sujétions particulières</t>
  </si>
  <si>
    <t>Concerne: facilitation accès rampe pour handicap,appui pour latrines sur chaise anglaise,appui douche</t>
  </si>
  <si>
    <t>1-33</t>
  </si>
  <si>
    <t>Fourniture et pose étagère en bois, y compris fixations et toutes autres sujétions particulières</t>
  </si>
  <si>
    <t>Concerne: douche, pose outils pour les filles</t>
  </si>
  <si>
    <t>Peinture</t>
  </si>
  <si>
    <t>1-34</t>
  </si>
  <si>
    <t xml:space="preserve">Badigeonnage à chaux avant peinture d'impression </t>
  </si>
  <si>
    <t>Concerne : mur intérieur et exterieur</t>
  </si>
  <si>
    <t>1-35</t>
  </si>
  <si>
    <t>Peinture d'impression en acrilyque appliquée en 2 couches</t>
  </si>
  <si>
    <t>1-36</t>
  </si>
  <si>
    <t>Peinture d'impression en acrilyque pour Nudges</t>
  </si>
  <si>
    <t>Concerne : Nudge sur la marche et le DLM</t>
  </si>
  <si>
    <t>Robinetterie - plomberie - sanitaire</t>
  </si>
  <si>
    <t>1-37</t>
  </si>
  <si>
    <t>Fourniture et pose robinet de puisage en laiton 20/27, 1/4 de type à bequille</t>
  </si>
  <si>
    <t>Concerne: alimentation en eau DLM</t>
  </si>
  <si>
    <t>1-38</t>
  </si>
  <si>
    <t>Fourniture et pose embout taraudé PPR 20</t>
  </si>
  <si>
    <t>1-39</t>
  </si>
  <si>
    <t>Fourniture et pose tuyau PPR 25</t>
  </si>
  <si>
    <t>1-40</t>
  </si>
  <si>
    <t>Fourniture et pose tuyuau PVC 63</t>
  </si>
  <si>
    <t>Concerne: évacuation d'eau usée</t>
  </si>
  <si>
    <t>1-41</t>
  </si>
  <si>
    <t>Fourniture et pose coude 90° pour PVC 63</t>
  </si>
  <si>
    <t>1-42</t>
  </si>
  <si>
    <t>Fourniture et pose Té 90° pour PPR 25</t>
  </si>
  <si>
    <t>Concerne: distribution</t>
  </si>
  <si>
    <t>1-43</t>
  </si>
  <si>
    <t xml:space="preserve">Fourniture et pose Té 90° pour PVC 63 </t>
  </si>
  <si>
    <t>Concerne: évacuation</t>
  </si>
  <si>
    <t>1-44</t>
  </si>
  <si>
    <t>Fourniture et pose siphon de sol PVC 63</t>
  </si>
  <si>
    <t>Concerne: évacuation d'eau usée - DLM</t>
  </si>
  <si>
    <t>1-45</t>
  </si>
  <si>
    <t>Fourniture et pose chaise anglaise à trou vertical,  y compris fixations et toutes autres sujétions particulières</t>
  </si>
  <si>
    <t>Concerne: WC personne à situation handicap</t>
  </si>
  <si>
    <t>1-46</t>
  </si>
  <si>
    <t>Fourniture et pose seau ou récipient métallique de 20 litres</t>
  </si>
  <si>
    <t>Concerne : incinération papier toilette</t>
  </si>
  <si>
    <t>1-47</t>
  </si>
  <si>
    <t>Fourniture et pose seau d'eau plastique 15 litres avec epuisette type "zinga"</t>
  </si>
  <si>
    <t>Concerne : utilisation d'eau</t>
  </si>
  <si>
    <t>1-48</t>
  </si>
  <si>
    <t>Fourniture et pose bidon plastique 20l</t>
  </si>
  <si>
    <t xml:space="preserve">Concerne : Récupération d'eau </t>
  </si>
  <si>
    <t>Panneau de signalisation</t>
  </si>
  <si>
    <t>1-49</t>
  </si>
  <si>
    <t>Fourniture et pose de plaque d'indication de latrines pour Handicapé</t>
  </si>
  <si>
    <t>1-50</t>
  </si>
  <si>
    <t>Fourniture et pose de plaque d'indication de latrines pour Garçon</t>
  </si>
  <si>
    <t>1-51</t>
  </si>
  <si>
    <t>Fourniture et pose de plaque d'indication d'urinoir pour Garçon</t>
  </si>
  <si>
    <t>TOTAL MONOBLOC</t>
  </si>
  <si>
    <t>+</t>
  </si>
  <si>
    <t>002</t>
  </si>
  <si>
    <t>CONSTRUCTION PUITS : PPMH</t>
  </si>
  <si>
    <t>2-1</t>
  </si>
  <si>
    <t>Concerne : puits, aire d'assainissement</t>
  </si>
  <si>
    <t>2-2</t>
  </si>
  <si>
    <t>2-3</t>
  </si>
  <si>
    <t>Fouille en puits y compris reglage, verticalité jusqu'en profondeur voulue (p = 15m)</t>
  </si>
  <si>
    <t>Concerne : puits</t>
  </si>
  <si>
    <t>2-4</t>
  </si>
  <si>
    <t>Ouvrage en infrastructure/superstructure</t>
  </si>
  <si>
    <t>2-6</t>
  </si>
  <si>
    <t>Concerne : aire d'assainissement</t>
  </si>
  <si>
    <t>2-7</t>
  </si>
  <si>
    <t>Concerne : fondation aire d'assainissement</t>
  </si>
  <si>
    <t>2-8</t>
  </si>
  <si>
    <t>Fourniture et pose maçonnerie de moellon hourdé au mortier de ciment dosé à 300 kg/m3</t>
  </si>
  <si>
    <t>Concerne : puisard</t>
  </si>
  <si>
    <t>2-9</t>
  </si>
  <si>
    <t xml:space="preserve">Concerne : poteau cloture </t>
  </si>
  <si>
    <t>2-10</t>
  </si>
  <si>
    <t>Concerne : aire d'assainissement, couvercle puisard</t>
  </si>
  <si>
    <t>2-11</t>
  </si>
  <si>
    <t>2-12</t>
  </si>
  <si>
    <t>2-13</t>
  </si>
  <si>
    <t>Fourniture et pose buses non perforées, de diamètre intérieur 1m, d'épaisseur 10cm et de hauteur 1m</t>
  </si>
  <si>
    <t>Concerne: puits</t>
  </si>
  <si>
    <t>2-14</t>
  </si>
  <si>
    <t>Fourniture et pose buses perforées, de diamètre intérieur 1m, d'épaisseur 10cm et de hauteur 1m</t>
  </si>
  <si>
    <t>2-15</t>
  </si>
  <si>
    <t>Fourniture et pose trousse coupante de diamètre intérieur 1m, d'épaisseur 15cm et de hauteur 1m</t>
  </si>
  <si>
    <t>2-16</t>
  </si>
  <si>
    <t>Concerne: paroie externe poteau</t>
  </si>
  <si>
    <t>2-17</t>
  </si>
  <si>
    <t>Concerne: perimètre puits</t>
  </si>
  <si>
    <t>2-18</t>
  </si>
  <si>
    <t>Fourniture et pose gravier filtre 5/10 (massif filtrant puits)</t>
  </si>
  <si>
    <t>Concerne: puits/nappe captée</t>
  </si>
  <si>
    <t>2-19</t>
  </si>
  <si>
    <t>Fourniture et pose massif filtrant (gros sable, gravier, tout venant)</t>
  </si>
  <si>
    <t>Concerne: puisard filtrant</t>
  </si>
  <si>
    <t>Puits - Plomberie/sanitaire</t>
  </si>
  <si>
    <t>2-20</t>
  </si>
  <si>
    <t>Fourniture et pose pompe Canzee, y compris fixations et toutes autres sujétions particulières</t>
  </si>
  <si>
    <t>Concerne: Exhaure d'eau</t>
  </si>
  <si>
    <t>2-21</t>
  </si>
  <si>
    <t>Fourniture et pose seau ou récipient plastique de 20 litres</t>
  </si>
  <si>
    <t>Concerne : transport d'eau vers monobloc</t>
  </si>
  <si>
    <t>Charpenterie</t>
  </si>
  <si>
    <t>2-22</t>
  </si>
  <si>
    <t>Fourniture, façonnage et pose de clôture en bois dur et toute accessoire de sujetions</t>
  </si>
  <si>
    <t>Concerne: sécurisation périmètre</t>
  </si>
  <si>
    <t>2-23</t>
  </si>
  <si>
    <t>Fourniture,façonnage et pose du Portail d'accès à 2 ventails en bois dur, meme forme que la cloture, avec système de fermeture cadenassé</t>
  </si>
  <si>
    <t>Concerne: ouverture périmètre</t>
  </si>
  <si>
    <t>2-24</t>
  </si>
  <si>
    <t>Peinture à huile appliquée en 2 couches</t>
  </si>
  <si>
    <t>Concerne : cloture et portail en bois</t>
  </si>
  <si>
    <t>TOTAL PUITS MODERNE PPMH</t>
  </si>
  <si>
    <t>RECAPITULATION GENERALE</t>
  </si>
  <si>
    <t>TOTAL GENERAL HORS TAXES</t>
  </si>
  <si>
    <t>BDE AMBOHIMANARIVO</t>
  </si>
  <si>
    <t>Construction T4</t>
  </si>
  <si>
    <t>CONSTRUCTION MONOBLOC à 04 COMPARTIMENTS</t>
  </si>
  <si>
    <t>Concerne :  rampe</t>
  </si>
  <si>
    <t>Fourniture et pose Té 90° pour PVC 63 évacuation</t>
  </si>
  <si>
    <t>Fourniture et pose de plaque d'indication de latrines pour Fille</t>
  </si>
  <si>
    <t>1-52</t>
  </si>
  <si>
    <t>BDE   Ambohimitombo</t>
  </si>
  <si>
    <t>CONSTRUCTION MONOBLOC à 04 compartiments</t>
  </si>
  <si>
    <t>Fourniture et pose revêtement en carreaux 20X20 (au sol)</t>
  </si>
  <si>
    <t>Concerne: carrelage douche</t>
  </si>
  <si>
    <t>1-53</t>
  </si>
  <si>
    <t>1-54</t>
  </si>
  <si>
    <t>TOTAL MONOBLOC à 04 compartiments</t>
  </si>
  <si>
    <t>BDE   AMBOLOTARA</t>
  </si>
  <si>
    <t>Construction T5+PPMH</t>
  </si>
  <si>
    <t>CONSTRUCTION MONOBLOC à 05 COMPARTIMENTS</t>
  </si>
  <si>
    <t>Concerne : couverture dallage douche, cunette urinoir</t>
  </si>
  <si>
    <t>Fourniture et pose Té 90° PPR 25</t>
  </si>
  <si>
    <t>Concerne: Distribution</t>
  </si>
  <si>
    <t>Fourniture et pose Té 90° PVC 63 évacuation</t>
  </si>
  <si>
    <t>Concerne: evacuation</t>
  </si>
  <si>
    <t>CONSTRUCTION PUITS MODERNE : PPMH</t>
  </si>
  <si>
    <t>2-5</t>
  </si>
  <si>
    <t>BDE   ANJANINA</t>
  </si>
  <si>
    <t>Construction T5</t>
  </si>
  <si>
    <t>BDE  Lycée KIANJANDRAIKEFINA</t>
  </si>
  <si>
    <t>Construction T3+rehab latrines</t>
  </si>
  <si>
    <t>REHABILITATION LATRINES EXISTANTES</t>
  </si>
  <si>
    <t>Concerne : entourage latrines</t>
  </si>
  <si>
    <t>Vidange de boue, y compris toutes sujétions de mise en œuvre</t>
  </si>
  <si>
    <t>Concerne : Fosses perdues latrines</t>
  </si>
  <si>
    <t>Sanitaire</t>
  </si>
  <si>
    <t>Nettoyage carreaux muraux, y compris toutes sujétions de mise en œuvre</t>
  </si>
  <si>
    <t>Concerne : mur intérieur et exterieur, porte</t>
  </si>
  <si>
    <t>Fourniture et pose de plaque d'indication de latrines pour Garcon</t>
  </si>
  <si>
    <t>Fourniture et pose de plaque d'indication d'urinoir pour Garçons</t>
  </si>
  <si>
    <t>TOTAL REHABILITATION LATRINES EXISTANTES</t>
  </si>
  <si>
    <t>IMP 8%</t>
  </si>
  <si>
    <t>TOTAL GENERAL IMP COMPRIS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</si>
</sst>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.00_ ;[Red]\-#,##0.00\ "/>
    <numFmt numFmtId="165" formatCode="_-* #,##0.00\ _€_-;\-* #,##0.00\ _€_-;_-* &quot;-&quot;??\ _€_-;_-@_-"/>
    <numFmt numFmtId="166" formatCode="_-* #,##0.00\ _A_r_-;\-* #,##0.00\ _A_r_-;_-* &quot;-&quot;??\ _A_r_-;_-@_-"/>
    <numFmt numFmtId="167" formatCode="_-* #,##0.0000000_-;\-* #,##0.0000000_-;_-* &quot;-&quot;_-;_-@_-"/>
    <numFmt numFmtId="168" formatCode="_-* #,##0.0000000\ _A_r_-;\-* #,##0.0000000\ _A_r_-;_-* &quot;-&quot;???????\ _A_r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1"/>
      <color rgb="FFFF0000"/>
      <name val="Arial Narrow"/>
      <family val="2"/>
    </font>
    <font>
      <b/>
      <sz val="14"/>
      <color indexed="17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4" fillId="0" borderId="0" xfId="2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6" fillId="0" borderId="0" xfId="3" applyNumberFormat="1" applyFont="1" applyAlignment="1">
      <alignment vertical="center"/>
    </xf>
    <xf numFmtId="165" fontId="2" fillId="0" borderId="0" xfId="4" applyFont="1" applyAlignment="1">
      <alignment vertical="center"/>
    </xf>
    <xf numFmtId="165" fontId="2" fillId="0" borderId="0" xfId="4" applyFont="1" applyAlignment="1">
      <alignment horizontal="right" vertical="center"/>
    </xf>
    <xf numFmtId="165" fontId="7" fillId="2" borderId="1" xfId="4" applyFont="1" applyFill="1" applyBorder="1" applyAlignment="1">
      <alignment horizontal="center"/>
    </xf>
    <xf numFmtId="165" fontId="7" fillId="2" borderId="2" xfId="4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165" fontId="2" fillId="0" borderId="6" xfId="4" applyFont="1" applyFill="1" applyBorder="1" applyAlignment="1">
      <alignment horizontal="right" vertical="center" wrapText="1"/>
    </xf>
    <xf numFmtId="165" fontId="2" fillId="0" borderId="6" xfId="4" applyFont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165" fontId="11" fillId="0" borderId="8" xfId="4" applyFont="1" applyBorder="1" applyAlignment="1">
      <alignment horizontal="right" vertical="center" wrapText="1"/>
    </xf>
    <xf numFmtId="166" fontId="2" fillId="0" borderId="0" xfId="0" applyNumberFormat="1" applyFont="1" applyAlignment="1">
      <alignment vertical="center"/>
    </xf>
    <xf numFmtId="0" fontId="7" fillId="3" borderId="3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7" fontId="2" fillId="0" borderId="0" xfId="1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16" fontId="7" fillId="2" borderId="10" xfId="0" quotePrefix="1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16" fontId="7" fillId="2" borderId="7" xfId="0" quotePrefix="1" applyNumberFormat="1" applyFont="1" applyFill="1" applyBorder="1" applyAlignment="1">
      <alignment horizontal="center" vertical="center"/>
    </xf>
    <xf numFmtId="16" fontId="9" fillId="2" borderId="2" xfId="0" quotePrefix="1" applyNumberFormat="1" applyFont="1" applyFill="1" applyBorder="1" applyAlignment="1">
      <alignment horizontal="center" vertical="center"/>
    </xf>
    <xf numFmtId="0" fontId="2" fillId="0" borderId="5" xfId="0" applyFont="1" applyBorder="1"/>
    <xf numFmtId="2" fontId="9" fillId="2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horizontal="right" vertical="center"/>
    </xf>
    <xf numFmtId="164" fontId="9" fillId="2" borderId="5" xfId="4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164" fontId="9" fillId="0" borderId="5" xfId="4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9" fillId="0" borderId="0" xfId="4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" fontId="9" fillId="2" borderId="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5" fontId="9" fillId="2" borderId="12" xfId="4" applyFont="1" applyFill="1" applyBorder="1" applyAlignment="1">
      <alignment horizontal="center"/>
    </xf>
    <xf numFmtId="165" fontId="9" fillId="0" borderId="5" xfId="4" applyFont="1" applyBorder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65" fontId="9" fillId="0" borderId="4" xfId="4" applyFont="1" applyBorder="1" applyAlignment="1">
      <alignment horizontal="center" vertical="center"/>
    </xf>
    <xf numFmtId="0" fontId="2" fillId="0" borderId="0" xfId="0" applyFont="1"/>
    <xf numFmtId="165" fontId="7" fillId="0" borderId="5" xfId="4" applyFont="1" applyBorder="1" applyAlignment="1">
      <alignment vertical="center"/>
    </xf>
    <xf numFmtId="165" fontId="7" fillId="0" borderId="5" xfId="4" applyFont="1" applyBorder="1"/>
    <xf numFmtId="0" fontId="7" fillId="3" borderId="7" xfId="0" quotePrefix="1" applyFont="1" applyFill="1" applyBorder="1" applyAlignment="1">
      <alignment horizontal="center" vertical="center"/>
    </xf>
    <xf numFmtId="16" fontId="7" fillId="0" borderId="10" xfId="0" quotePrefix="1" applyNumberFormat="1" applyFont="1" applyBorder="1" applyAlignment="1">
      <alignment horizontal="center" vertical="center"/>
    </xf>
    <xf numFmtId="16" fontId="7" fillId="2" borderId="11" xfId="0" quotePrefix="1" applyNumberFormat="1" applyFont="1" applyFill="1" applyBorder="1" applyAlignment="1">
      <alignment vertical="center"/>
    </xf>
    <xf numFmtId="16" fontId="7" fillId="0" borderId="11" xfId="0" quotePrefix="1" applyNumberFormat="1" applyFont="1" applyBorder="1" applyAlignment="1">
      <alignment vertical="center"/>
    </xf>
    <xf numFmtId="16" fontId="7" fillId="2" borderId="12" xfId="0" quotePrefix="1" applyNumberFormat="1" applyFont="1" applyFill="1" applyBorder="1" applyAlignment="1">
      <alignment vertical="center"/>
    </xf>
    <xf numFmtId="16" fontId="9" fillId="2" borderId="5" xfId="0" quotePrefix="1" applyNumberFormat="1" applyFont="1" applyFill="1" applyBorder="1" applyAlignment="1">
      <alignment vertical="center"/>
    </xf>
    <xf numFmtId="16" fontId="7" fillId="2" borderId="3" xfId="0" quotePrefix="1" applyNumberFormat="1" applyFont="1" applyFill="1" applyBorder="1" applyAlignment="1">
      <alignment vertical="center"/>
    </xf>
    <xf numFmtId="16" fontId="7" fillId="0" borderId="3" xfId="0" quotePrefix="1" applyNumberFormat="1" applyFont="1" applyBorder="1" applyAlignment="1">
      <alignment vertical="center"/>
    </xf>
    <xf numFmtId="164" fontId="9" fillId="2" borderId="5" xfId="4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16" fontId="9" fillId="2" borderId="1" xfId="0" quotePrefix="1" applyNumberFormat="1" applyFont="1" applyFill="1" applyBorder="1" applyAlignment="1">
      <alignment horizontal="center" vertical="center"/>
    </xf>
    <xf numFmtId="16" fontId="9" fillId="2" borderId="2" xfId="0" quotePrefix="1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9" fillId="2" borderId="1" xfId="4" applyNumberFormat="1" applyFont="1" applyFill="1" applyBorder="1" applyAlignment="1">
      <alignment horizontal="right" vertical="center"/>
    </xf>
    <xf numFmtId="164" fontId="9" fillId="2" borderId="2" xfId="4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7" fillId="2" borderId="10" xfId="0" quotePrefix="1" applyNumberFormat="1" applyFont="1" applyFill="1" applyBorder="1" applyAlignment="1">
      <alignment horizontal="center" vertical="center"/>
    </xf>
    <xf numFmtId="16" fontId="7" fillId="2" borderId="11" xfId="0" quotePrefix="1" applyNumberFormat="1" applyFont="1" applyFill="1" applyBorder="1" applyAlignment="1">
      <alignment horizontal="center" vertical="center"/>
    </xf>
    <xf numFmtId="16" fontId="7" fillId="2" borderId="12" xfId="0" quotePrefix="1" applyNumberFormat="1" applyFont="1" applyFill="1" applyBorder="1" applyAlignment="1">
      <alignment horizontal="center" vertical="center"/>
    </xf>
    <xf numFmtId="164" fontId="9" fillId="2" borderId="9" xfId="4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4" fontId="9" fillId="0" borderId="1" xfId="4" applyNumberFormat="1" applyFont="1" applyFill="1" applyBorder="1" applyAlignment="1">
      <alignment horizontal="right" vertical="center"/>
    </xf>
    <xf numFmtId="164" fontId="9" fillId="0" borderId="9" xfId="4" applyNumberFormat="1" applyFont="1" applyFill="1" applyBorder="1" applyAlignment="1">
      <alignment horizontal="right" vertical="center"/>
    </xf>
    <xf numFmtId="16" fontId="7" fillId="2" borderId="7" xfId="0" quotePrefix="1" applyNumberFormat="1" applyFont="1" applyFill="1" applyBorder="1" applyAlignment="1">
      <alignment horizontal="center" vertical="center"/>
    </xf>
    <xf numFmtId="16" fontId="7" fillId="2" borderId="3" xfId="0" quotePrefix="1" applyNumberFormat="1" applyFont="1" applyFill="1" applyBorder="1" applyAlignment="1">
      <alignment horizontal="center" vertical="center"/>
    </xf>
    <xf numFmtId="16" fontId="7" fillId="2" borderId="4" xfId="0" quotePrefix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9" fontId="11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" fontId="9" fillId="0" borderId="1" xfId="0" quotePrefix="1" applyNumberFormat="1" applyFont="1" applyBorder="1" applyAlignment="1">
      <alignment horizontal="center" vertical="center"/>
    </xf>
    <xf numFmtId="16" fontId="9" fillId="0" borderId="2" xfId="0" quotePrefix="1" applyNumberFormat="1" applyFont="1" applyBorder="1" applyAlignment="1">
      <alignment horizontal="center" vertical="center"/>
    </xf>
  </cellXfs>
  <cellStyles count="5">
    <cellStyle name="Milliers [0]" xfId="1" builtinId="6"/>
    <cellStyle name="Milliers 2" xfId="4" xr:uid="{A0688048-8997-4965-AF37-54DEA0798075}"/>
    <cellStyle name="Normal" xfId="0" builtinId="0"/>
    <cellStyle name="Normal 2 2" xfId="2" xr:uid="{661436FB-D762-4998-BA21-48C30071D23A}"/>
    <cellStyle name="Normal 3" xfId="3" xr:uid="{59B3B49D-0837-4C73-A77A-7397CADDE0D0}"/>
  </cellStyles>
  <dxfs count="10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0C07133-E07E-4ED5-AC83-4F74572D9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2F62C3-2C63-4662-B829-142B46A0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821A19-641B-4977-98E7-58B26521D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DBD386-0B4C-4238-A739-3A710816D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C7BF85-A061-43ED-8B0E-40E7A356F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A56092F-DC2F-450A-AF68-43EF68821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cnews\GAEL\THC\TRAVAUX_CHANTIER\GRAND%20LYON\ERRA\ELFE\donn&#233;%20accords\COUT%20BUDGET%20ET%20APS%207-05-08%20haute%20matsiatra\Pu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cnews\GAEL\THC\TRAVAUX_CHANTIER\GRAND%20LYON\ERRA\MY%20DOC\winico\Bureau\B&#226;timent%20base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"/>
      <sheetName val="Main d'oeuvre"/>
      <sheetName val="K1"/>
      <sheetName val="SDP"/>
      <sheetName val="AVM puits"/>
      <sheetName val="BDE puits variante HPV60 "/>
      <sheetName val="BDE puits Variante VONJY"/>
      <sheetName val="COEF DE CORR PUITS DE 5ML"/>
      <sheetName val="COEF DE CORR PUITS DE 10ML"/>
      <sheetName val="COEF DE CORR PUITS 15ML"/>
      <sheetName val="COEF DE COR PUITS 20ML"/>
      <sheetName val="COEF DE COR PUITS 25ML"/>
      <sheetName val="COEF DE COR PUITS 30ML"/>
      <sheetName val="COEF DE COR PUITS 35"/>
      <sheetName val="BUDGET "/>
      <sheetName val="Matériaux"/>
    </sheetNames>
    <sheetDataSet>
      <sheetData sheetId="0">
        <row r="9">
          <cell r="D9">
            <v>1600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"/>
      <sheetName val="Main d'oeuvre"/>
      <sheetName val="Matériaux"/>
      <sheetName val="K1"/>
      <sheetName val="SDP"/>
      <sheetName val="AVMnouv"/>
      <sheetName val="BDE nouv"/>
      <sheetName val=" VARIANTES nouv"/>
      <sheetName val="COEF DE CORR nouv"/>
      <sheetName val="BUDGET"/>
      <sheetName val="AVManc"/>
      <sheetName val="BDEanc"/>
      <sheetName val="variantes  anc"/>
      <sheetName val="COEF DE CORR anc"/>
      <sheetName val="recap"/>
    </sheetNames>
    <sheetDataSet>
      <sheetData sheetId="0" refreshError="1">
        <row r="5">
          <cell r="D5">
            <v>70000</v>
          </cell>
        </row>
        <row r="6">
          <cell r="D6">
            <v>24000</v>
          </cell>
        </row>
        <row r="9">
          <cell r="D9">
            <v>1600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0A48-FBB0-4A8C-B3DD-D4DE5A2E8142}">
  <dimension ref="B2:H162"/>
  <sheetViews>
    <sheetView tabSelected="1" zoomScale="85" zoomScaleNormal="85" workbookViewId="0">
      <pane ySplit="5" topLeftCell="A141" activePane="bottomLeft" state="frozen"/>
      <selection pane="bottomLeft" activeCell="H156" sqref="H156"/>
    </sheetView>
  </sheetViews>
  <sheetFormatPr baseColWidth="10" defaultColWidth="11.44140625" defaultRowHeight="13.8" x14ac:dyDescent="0.3"/>
  <cols>
    <col min="1" max="1" width="11.44140625" style="1"/>
    <col min="2" max="2" width="11.109375" style="1" customWidth="1"/>
    <col min="3" max="3" width="81.109375" style="1" customWidth="1"/>
    <col min="4" max="4" width="9.5546875" style="3" customWidth="1"/>
    <col min="5" max="5" width="11.5546875" style="4" customWidth="1"/>
    <col min="6" max="6" width="14.109375" style="5" bestFit="1" customWidth="1"/>
    <col min="7" max="7" width="20.44140625" style="5" customWidth="1"/>
    <col min="8" max="8" width="15.77734375" style="1" bestFit="1" customWidth="1"/>
    <col min="9" max="16384" width="11.44140625" style="1"/>
  </cols>
  <sheetData>
    <row r="2" spans="2:8" ht="15.6" x14ac:dyDescent="0.3">
      <c r="C2" s="2" t="s">
        <v>264</v>
      </c>
    </row>
    <row r="3" spans="2:8" ht="15.6" x14ac:dyDescent="0.3">
      <c r="C3" s="2" t="s">
        <v>1</v>
      </c>
    </row>
    <row r="4" spans="2:8" x14ac:dyDescent="0.3">
      <c r="C4" s="6" t="s">
        <v>265</v>
      </c>
    </row>
    <row r="5" spans="2:8" ht="18" x14ac:dyDescent="0.3">
      <c r="B5" s="7"/>
      <c r="D5" s="1"/>
      <c r="E5" s="1"/>
      <c r="F5" s="8"/>
      <c r="G5" s="9"/>
    </row>
    <row r="6" spans="2:8" ht="17.25" customHeight="1" x14ac:dyDescent="0.25">
      <c r="B6" s="84" t="s">
        <v>3</v>
      </c>
      <c r="C6" s="84" t="s">
        <v>4</v>
      </c>
      <c r="D6" s="84" t="s">
        <v>5</v>
      </c>
      <c r="E6" s="86" t="s">
        <v>6</v>
      </c>
      <c r="F6" s="10" t="s">
        <v>7</v>
      </c>
      <c r="G6" s="88" t="s">
        <v>8</v>
      </c>
    </row>
    <row r="7" spans="2:8" ht="17.25" customHeight="1" x14ac:dyDescent="0.25">
      <c r="B7" s="85"/>
      <c r="C7" s="85"/>
      <c r="D7" s="85"/>
      <c r="E7" s="87"/>
      <c r="F7" s="11" t="s">
        <v>9</v>
      </c>
      <c r="G7" s="89"/>
    </row>
    <row r="8" spans="2:8" ht="17.25" customHeight="1" x14ac:dyDescent="0.3">
      <c r="B8" s="12">
        <v>0</v>
      </c>
      <c r="C8" s="71" t="s">
        <v>10</v>
      </c>
      <c r="D8" s="71"/>
      <c r="E8" s="71"/>
      <c r="F8" s="71"/>
      <c r="G8" s="72"/>
    </row>
    <row r="9" spans="2:8" ht="17.25" customHeight="1" x14ac:dyDescent="0.3">
      <c r="B9" s="13" t="s">
        <v>11</v>
      </c>
      <c r="C9" s="14" t="s">
        <v>12</v>
      </c>
      <c r="D9" s="15" t="s">
        <v>13</v>
      </c>
      <c r="E9" s="16">
        <v>1</v>
      </c>
      <c r="F9" s="17"/>
      <c r="G9" s="17"/>
    </row>
    <row r="10" spans="2:8" ht="17.25" customHeight="1" x14ac:dyDescent="0.3">
      <c r="B10" s="13" t="s">
        <v>14</v>
      </c>
      <c r="C10" s="14" t="s">
        <v>15</v>
      </c>
      <c r="D10" s="15" t="s">
        <v>13</v>
      </c>
      <c r="E10" s="16">
        <v>1</v>
      </c>
      <c r="F10" s="17"/>
      <c r="G10" s="17"/>
    </row>
    <row r="11" spans="2:8" ht="17.25" customHeight="1" x14ac:dyDescent="0.3">
      <c r="B11" s="18"/>
      <c r="C11" s="69" t="s">
        <v>16</v>
      </c>
      <c r="D11" s="70"/>
      <c r="E11" s="70"/>
      <c r="F11" s="70"/>
      <c r="G11" s="19">
        <f>G9+G10</f>
        <v>0</v>
      </c>
      <c r="H11" s="20"/>
    </row>
    <row r="12" spans="2:8" ht="17.25" customHeight="1" x14ac:dyDescent="0.3">
      <c r="D12" s="1"/>
      <c r="E12" s="1"/>
      <c r="F12" s="1"/>
      <c r="G12" s="1"/>
    </row>
    <row r="13" spans="2:8" x14ac:dyDescent="0.3">
      <c r="B13" s="21" t="s">
        <v>17</v>
      </c>
      <c r="C13" s="71" t="s">
        <v>18</v>
      </c>
      <c r="D13" s="71"/>
      <c r="E13" s="71"/>
      <c r="F13" s="71"/>
      <c r="G13" s="72"/>
    </row>
    <row r="14" spans="2:8" x14ac:dyDescent="0.3">
      <c r="B14" s="73" t="s">
        <v>19</v>
      </c>
      <c r="C14" s="73"/>
      <c r="D14" s="73"/>
      <c r="E14" s="73"/>
      <c r="F14" s="73"/>
      <c r="G14" s="73"/>
    </row>
    <row r="15" spans="2:8" x14ac:dyDescent="0.3">
      <c r="B15" s="74" t="s">
        <v>20</v>
      </c>
      <c r="C15" s="22" t="s">
        <v>21</v>
      </c>
      <c r="D15" s="76" t="s">
        <v>22</v>
      </c>
      <c r="E15" s="78">
        <v>16.510000000000002</v>
      </c>
      <c r="F15" s="80"/>
      <c r="G15" s="82"/>
    </row>
    <row r="16" spans="2:8" x14ac:dyDescent="0.3">
      <c r="B16" s="75"/>
      <c r="C16" s="23" t="s">
        <v>23</v>
      </c>
      <c r="D16" s="77"/>
      <c r="E16" s="79"/>
      <c r="F16" s="81"/>
      <c r="G16" s="83"/>
    </row>
    <row r="17" spans="2:8" x14ac:dyDescent="0.3">
      <c r="B17" s="74" t="s">
        <v>24</v>
      </c>
      <c r="C17" s="22" t="s">
        <v>25</v>
      </c>
      <c r="D17" s="76" t="s">
        <v>26</v>
      </c>
      <c r="E17" s="78">
        <v>3.4</v>
      </c>
      <c r="F17" s="80"/>
      <c r="G17" s="82"/>
    </row>
    <row r="18" spans="2:8" x14ac:dyDescent="0.3">
      <c r="B18" s="75"/>
      <c r="C18" s="23" t="s">
        <v>27</v>
      </c>
      <c r="D18" s="77"/>
      <c r="E18" s="79"/>
      <c r="F18" s="81"/>
      <c r="G18" s="83"/>
    </row>
    <row r="19" spans="2:8" x14ac:dyDescent="0.3">
      <c r="B19" s="74" t="s">
        <v>28</v>
      </c>
      <c r="C19" s="22" t="s">
        <v>29</v>
      </c>
      <c r="D19" s="76" t="s">
        <v>26</v>
      </c>
      <c r="E19" s="78">
        <f>15.64-(1.36*2*1.72)</f>
        <v>10.961600000000001</v>
      </c>
      <c r="F19" s="80"/>
      <c r="G19" s="82"/>
    </row>
    <row r="20" spans="2:8" x14ac:dyDescent="0.3">
      <c r="B20" s="75"/>
      <c r="C20" s="23" t="s">
        <v>30</v>
      </c>
      <c r="D20" s="77"/>
      <c r="E20" s="79"/>
      <c r="F20" s="81"/>
      <c r="G20" s="83"/>
    </row>
    <row r="21" spans="2:8" x14ac:dyDescent="0.3">
      <c r="B21" s="74" t="s">
        <v>31</v>
      </c>
      <c r="C21" s="22" t="s">
        <v>32</v>
      </c>
      <c r="D21" s="76" t="s">
        <v>26</v>
      </c>
      <c r="E21" s="78">
        <f>45%*E17</f>
        <v>1.53</v>
      </c>
      <c r="F21" s="80"/>
      <c r="G21" s="82"/>
    </row>
    <row r="22" spans="2:8" x14ac:dyDescent="0.3">
      <c r="B22" s="75"/>
      <c r="C22" s="24" t="s">
        <v>33</v>
      </c>
      <c r="D22" s="77"/>
      <c r="E22" s="79"/>
      <c r="F22" s="81"/>
      <c r="G22" s="83"/>
    </row>
    <row r="23" spans="2:8" x14ac:dyDescent="0.3">
      <c r="B23" s="90" t="s">
        <v>34</v>
      </c>
      <c r="C23" s="91"/>
      <c r="D23" s="91"/>
      <c r="E23" s="91"/>
      <c r="F23" s="91"/>
      <c r="G23" s="92"/>
    </row>
    <row r="24" spans="2:8" ht="20.25" customHeight="1" x14ac:dyDescent="0.3">
      <c r="B24" s="74" t="s">
        <v>35</v>
      </c>
      <c r="C24" s="22" t="s">
        <v>36</v>
      </c>
      <c r="D24" s="76" t="s">
        <v>26</v>
      </c>
      <c r="E24" s="78">
        <f>(3.46*0.08/0.4)+(1.8*1*0.08*1.2)</f>
        <v>0.86480000000000001</v>
      </c>
      <c r="F24" s="80"/>
      <c r="G24" s="82"/>
    </row>
    <row r="25" spans="2:8" x14ac:dyDescent="0.3">
      <c r="B25" s="75"/>
      <c r="C25" s="23" t="s">
        <v>37</v>
      </c>
      <c r="D25" s="77"/>
      <c r="E25" s="79"/>
      <c r="F25" s="81"/>
      <c r="G25" s="93"/>
    </row>
    <row r="26" spans="2:8" ht="20.25" customHeight="1" x14ac:dyDescent="0.3">
      <c r="B26" s="74" t="s">
        <v>38</v>
      </c>
      <c r="C26" s="22" t="s">
        <v>39</v>
      </c>
      <c r="D26" s="76" t="s">
        <v>26</v>
      </c>
      <c r="E26" s="78">
        <f>(3.46*0.05/0.4)+(1.8*1*0.05*1.2)</f>
        <v>0.54049999999999998</v>
      </c>
      <c r="F26" s="80"/>
      <c r="G26" s="82"/>
    </row>
    <row r="27" spans="2:8" x14ac:dyDescent="0.3">
      <c r="B27" s="75"/>
      <c r="C27" s="23" t="s">
        <v>27</v>
      </c>
      <c r="D27" s="77"/>
      <c r="E27" s="79"/>
      <c r="F27" s="81"/>
      <c r="G27" s="93"/>
    </row>
    <row r="28" spans="2:8" x14ac:dyDescent="0.3">
      <c r="B28" s="74" t="s">
        <v>40</v>
      </c>
      <c r="C28" s="22" t="s">
        <v>41</v>
      </c>
      <c r="D28" s="76" t="s">
        <v>26</v>
      </c>
      <c r="E28" s="78">
        <f>((E17)+(0.81*2))*1.5</f>
        <v>7.5299999999999994</v>
      </c>
      <c r="F28" s="80"/>
      <c r="G28" s="82"/>
    </row>
    <row r="29" spans="2:8" x14ac:dyDescent="0.3">
      <c r="B29" s="75"/>
      <c r="C29" s="24" t="s">
        <v>42</v>
      </c>
      <c r="D29" s="77"/>
      <c r="E29" s="79"/>
      <c r="F29" s="81"/>
      <c r="G29" s="93"/>
      <c r="H29" s="4"/>
    </row>
    <row r="30" spans="2:8" x14ac:dyDescent="0.3">
      <c r="B30" s="74" t="s">
        <v>43</v>
      </c>
      <c r="C30" s="22" t="s">
        <v>44</v>
      </c>
      <c r="D30" s="76" t="s">
        <v>22</v>
      </c>
      <c r="E30" s="78">
        <f>(0.15*(1.43+1.57)*1.2)</f>
        <v>0.53999999999999992</v>
      </c>
      <c r="F30" s="80"/>
      <c r="G30" s="82"/>
    </row>
    <row r="31" spans="2:8" x14ac:dyDescent="0.3">
      <c r="B31" s="75"/>
      <c r="C31" s="24" t="s">
        <v>45</v>
      </c>
      <c r="D31" s="77"/>
      <c r="E31" s="79"/>
      <c r="F31" s="81"/>
      <c r="G31" s="83"/>
    </row>
    <row r="32" spans="2:8" x14ac:dyDescent="0.3">
      <c r="B32" s="74" t="s">
        <v>46</v>
      </c>
      <c r="C32" s="22" t="s">
        <v>47</v>
      </c>
      <c r="D32" s="76" t="s">
        <v>22</v>
      </c>
      <c r="E32" s="78">
        <f>((1.8*1)+(1.2*3.08))*1.2</f>
        <v>6.5951999999999993</v>
      </c>
      <c r="F32" s="80"/>
      <c r="G32" s="82"/>
    </row>
    <row r="33" spans="2:7" x14ac:dyDescent="0.3">
      <c r="B33" s="75"/>
      <c r="C33" s="24" t="s">
        <v>48</v>
      </c>
      <c r="D33" s="77"/>
      <c r="E33" s="79"/>
      <c r="F33" s="81"/>
      <c r="G33" s="83"/>
    </row>
    <row r="34" spans="2:7" x14ac:dyDescent="0.3">
      <c r="B34" s="90" t="s">
        <v>49</v>
      </c>
      <c r="C34" s="91"/>
      <c r="D34" s="91"/>
      <c r="E34" s="91"/>
      <c r="F34" s="91"/>
      <c r="G34" s="92"/>
    </row>
    <row r="35" spans="2:7" x14ac:dyDescent="0.3">
      <c r="B35" s="74" t="s">
        <v>50</v>
      </c>
      <c r="C35" s="22" t="s">
        <v>51</v>
      </c>
      <c r="D35" s="76" t="s">
        <v>22</v>
      </c>
      <c r="E35" s="78">
        <f>0.53*0.24*3</f>
        <v>0.38160000000000005</v>
      </c>
      <c r="F35" s="80"/>
      <c r="G35" s="82"/>
    </row>
    <row r="36" spans="2:7" x14ac:dyDescent="0.3">
      <c r="B36" s="75"/>
      <c r="C36" s="23" t="s">
        <v>52</v>
      </c>
      <c r="D36" s="77"/>
      <c r="E36" s="79"/>
      <c r="F36" s="81"/>
      <c r="G36" s="93"/>
    </row>
    <row r="37" spans="2:7" ht="27.6" x14ac:dyDescent="0.3">
      <c r="B37" s="74" t="s">
        <v>53</v>
      </c>
      <c r="C37" s="22" t="s">
        <v>54</v>
      </c>
      <c r="D37" s="76" t="s">
        <v>22</v>
      </c>
      <c r="E37" s="78">
        <f>(((1.72*2.11)+(1.72*0.2*0.5))*5+(2.11*4.16))*1.2</f>
        <v>33.340319999999998</v>
      </c>
      <c r="F37" s="80"/>
      <c r="G37" s="82"/>
    </row>
    <row r="38" spans="2:7" x14ac:dyDescent="0.3">
      <c r="B38" s="75"/>
      <c r="C38" s="23" t="s">
        <v>55</v>
      </c>
      <c r="D38" s="77"/>
      <c r="E38" s="79"/>
      <c r="F38" s="81"/>
      <c r="G38" s="93"/>
    </row>
    <row r="39" spans="2:7" x14ac:dyDescent="0.3">
      <c r="B39" s="74" t="s">
        <v>56</v>
      </c>
      <c r="C39" s="22" t="s">
        <v>57</v>
      </c>
      <c r="D39" s="76" t="s">
        <v>26</v>
      </c>
      <c r="E39" s="78">
        <v>0.2</v>
      </c>
      <c r="F39" s="80"/>
      <c r="G39" s="82"/>
    </row>
    <row r="40" spans="2:7" x14ac:dyDescent="0.3">
      <c r="B40" s="75"/>
      <c r="C40" s="23" t="s">
        <v>58</v>
      </c>
      <c r="D40" s="77"/>
      <c r="E40" s="79"/>
      <c r="F40" s="81"/>
      <c r="G40" s="93"/>
    </row>
    <row r="41" spans="2:7" ht="20.25" customHeight="1" x14ac:dyDescent="0.3">
      <c r="B41" s="74" t="s">
        <v>59</v>
      </c>
      <c r="C41" s="22" t="s">
        <v>60</v>
      </c>
      <c r="D41" s="94" t="s">
        <v>26</v>
      </c>
      <c r="E41" s="78">
        <f>0.2*0.2*1.2*3*1.2</f>
        <v>0.17280000000000001</v>
      </c>
      <c r="F41" s="80"/>
      <c r="G41" s="96"/>
    </row>
    <row r="42" spans="2:7" x14ac:dyDescent="0.3">
      <c r="B42" s="75"/>
      <c r="C42" s="23" t="s">
        <v>61</v>
      </c>
      <c r="D42" s="95"/>
      <c r="E42" s="79"/>
      <c r="F42" s="81"/>
      <c r="G42" s="97"/>
    </row>
    <row r="43" spans="2:7" ht="20.25" customHeight="1" x14ac:dyDescent="0.25">
      <c r="B43" s="74" t="s">
        <v>62</v>
      </c>
      <c r="C43" s="29" t="s">
        <v>63</v>
      </c>
      <c r="D43" s="76" t="s">
        <v>64</v>
      </c>
      <c r="E43" s="78">
        <f>90*E41</f>
        <v>15.552000000000001</v>
      </c>
      <c r="F43" s="80"/>
      <c r="G43" s="82"/>
    </row>
    <row r="44" spans="2:7" x14ac:dyDescent="0.3">
      <c r="B44" s="75"/>
      <c r="C44" s="23" t="s">
        <v>61</v>
      </c>
      <c r="D44" s="77"/>
      <c r="E44" s="79"/>
      <c r="F44" s="81"/>
      <c r="G44" s="83"/>
    </row>
    <row r="45" spans="2:7" x14ac:dyDescent="0.25">
      <c r="B45" s="74" t="s">
        <v>65</v>
      </c>
      <c r="C45" s="29" t="s">
        <v>66</v>
      </c>
      <c r="D45" s="76" t="s">
        <v>22</v>
      </c>
      <c r="E45" s="78">
        <f>(((0.15*0.15*2)+(0.15*(1.49+1.57))+((0.2*0.2*2)+(0.2*1.2*2))*3)+(0.1*1)+(0.05*1.8))*1.5</f>
        <v>3.5609999999999999</v>
      </c>
      <c r="F45" s="80"/>
      <c r="G45" s="82"/>
    </row>
    <row r="46" spans="2:7" x14ac:dyDescent="0.25">
      <c r="B46" s="75"/>
      <c r="C46" s="30" t="s">
        <v>67</v>
      </c>
      <c r="D46" s="77"/>
      <c r="E46" s="79"/>
      <c r="F46" s="81"/>
      <c r="G46" s="83"/>
    </row>
    <row r="47" spans="2:7" x14ac:dyDescent="0.3">
      <c r="B47" s="74" t="s">
        <v>68</v>
      </c>
      <c r="C47" s="22" t="s">
        <v>69</v>
      </c>
      <c r="D47" s="76" t="s">
        <v>26</v>
      </c>
      <c r="E47" s="78">
        <f>1.02*2*1.2</f>
        <v>2.448</v>
      </c>
      <c r="F47" s="80"/>
      <c r="G47" s="82"/>
    </row>
    <row r="48" spans="2:7" x14ac:dyDescent="0.3">
      <c r="B48" s="75"/>
      <c r="C48" s="23" t="s">
        <v>70</v>
      </c>
      <c r="D48" s="77"/>
      <c r="E48" s="79"/>
      <c r="F48" s="81"/>
      <c r="G48" s="93"/>
    </row>
    <row r="49" spans="2:7" x14ac:dyDescent="0.3">
      <c r="B49" s="74" t="s">
        <v>71</v>
      </c>
      <c r="C49" s="22" t="s">
        <v>72</v>
      </c>
      <c r="D49" s="76" t="s">
        <v>73</v>
      </c>
      <c r="E49" s="78">
        <v>1</v>
      </c>
      <c r="F49" s="80"/>
      <c r="G49" s="82"/>
    </row>
    <row r="50" spans="2:7" x14ac:dyDescent="0.3">
      <c r="B50" s="75"/>
      <c r="C50" s="23" t="s">
        <v>74</v>
      </c>
      <c r="D50" s="77"/>
      <c r="E50" s="79"/>
      <c r="F50" s="81"/>
      <c r="G50" s="93"/>
    </row>
    <row r="51" spans="2:7" ht="27.6" x14ac:dyDescent="0.3">
      <c r="B51" s="74" t="s">
        <v>75</v>
      </c>
      <c r="C51" s="22" t="s">
        <v>76</v>
      </c>
      <c r="D51" s="94" t="s">
        <v>73</v>
      </c>
      <c r="E51" s="78">
        <v>2</v>
      </c>
      <c r="F51" s="80"/>
      <c r="G51" s="96"/>
    </row>
    <row r="52" spans="2:7" x14ac:dyDescent="0.3">
      <c r="B52" s="75"/>
      <c r="C52" s="23" t="s">
        <v>77</v>
      </c>
      <c r="D52" s="95"/>
      <c r="E52" s="79"/>
      <c r="F52" s="81"/>
      <c r="G52" s="97"/>
    </row>
    <row r="53" spans="2:7" ht="20.25" customHeight="1" x14ac:dyDescent="0.3">
      <c r="B53" s="74" t="s">
        <v>78</v>
      </c>
      <c r="C53" s="22" t="s">
        <v>79</v>
      </c>
      <c r="D53" s="76" t="s">
        <v>22</v>
      </c>
      <c r="E53" s="78">
        <f>((E37*2+10.41)*1.2)</f>
        <v>92.508767999999989</v>
      </c>
      <c r="F53" s="80"/>
      <c r="G53" s="82"/>
    </row>
    <row r="54" spans="2:7" x14ac:dyDescent="0.25">
      <c r="B54" s="75"/>
      <c r="C54" s="30" t="s">
        <v>80</v>
      </c>
      <c r="D54" s="77"/>
      <c r="E54" s="79"/>
      <c r="F54" s="81"/>
      <c r="G54" s="93"/>
    </row>
    <row r="55" spans="2:7" x14ac:dyDescent="0.25">
      <c r="B55" s="74" t="s">
        <v>81</v>
      </c>
      <c r="C55" s="29" t="s">
        <v>82</v>
      </c>
      <c r="D55" s="76" t="s">
        <v>22</v>
      </c>
      <c r="E55" s="78">
        <f>1*(1.49+1.57)*1.2</f>
        <v>3.6719999999999997</v>
      </c>
      <c r="F55" s="80"/>
      <c r="G55" s="82"/>
    </row>
    <row r="56" spans="2:7" x14ac:dyDescent="0.25">
      <c r="B56" s="75"/>
      <c r="C56" s="31" t="s">
        <v>83</v>
      </c>
      <c r="D56" s="77"/>
      <c r="E56" s="79"/>
      <c r="F56" s="81"/>
      <c r="G56" s="83"/>
    </row>
    <row r="57" spans="2:7" x14ac:dyDescent="0.25">
      <c r="B57" s="74" t="s">
        <v>84</v>
      </c>
      <c r="C57" s="29" t="s">
        <v>85</v>
      </c>
      <c r="D57" s="76" t="s">
        <v>26</v>
      </c>
      <c r="E57" s="78">
        <v>0.1</v>
      </c>
      <c r="F57" s="80"/>
      <c r="G57" s="82"/>
    </row>
    <row r="58" spans="2:7" x14ac:dyDescent="0.25">
      <c r="B58" s="75"/>
      <c r="C58" s="31" t="s">
        <v>86</v>
      </c>
      <c r="D58" s="77"/>
      <c r="E58" s="79"/>
      <c r="F58" s="81"/>
      <c r="G58" s="83"/>
    </row>
    <row r="59" spans="2:7" ht="27.6" x14ac:dyDescent="0.25">
      <c r="B59" s="74" t="s">
        <v>87</v>
      </c>
      <c r="C59" s="32" t="s">
        <v>88</v>
      </c>
      <c r="D59" s="76" t="s">
        <v>89</v>
      </c>
      <c r="E59" s="78">
        <v>1</v>
      </c>
      <c r="F59" s="80"/>
      <c r="G59" s="82"/>
    </row>
    <row r="60" spans="2:7" x14ac:dyDescent="0.25">
      <c r="B60" s="75"/>
      <c r="C60" s="31" t="s">
        <v>90</v>
      </c>
      <c r="D60" s="77"/>
      <c r="E60" s="79"/>
      <c r="F60" s="81"/>
      <c r="G60" s="83"/>
    </row>
    <row r="61" spans="2:7" x14ac:dyDescent="0.3">
      <c r="B61" s="98" t="s">
        <v>91</v>
      </c>
      <c r="C61" s="99"/>
      <c r="D61" s="99"/>
      <c r="E61" s="99"/>
      <c r="F61" s="99"/>
      <c r="G61" s="100"/>
    </row>
    <row r="62" spans="2:7" ht="41.4" x14ac:dyDescent="0.3">
      <c r="B62" s="74" t="s">
        <v>92</v>
      </c>
      <c r="C62" s="22" t="s">
        <v>93</v>
      </c>
      <c r="D62" s="76" t="s">
        <v>73</v>
      </c>
      <c r="E62" s="78">
        <v>2</v>
      </c>
      <c r="F62" s="80"/>
      <c r="G62" s="82"/>
    </row>
    <row r="63" spans="2:7" x14ac:dyDescent="0.25">
      <c r="B63" s="75"/>
      <c r="C63" s="31" t="s">
        <v>94</v>
      </c>
      <c r="D63" s="77"/>
      <c r="E63" s="79"/>
      <c r="F63" s="81"/>
      <c r="G63" s="93"/>
    </row>
    <row r="64" spans="2:7" ht="41.4" x14ac:dyDescent="0.3">
      <c r="B64" s="74" t="s">
        <v>95</v>
      </c>
      <c r="C64" s="22" t="s">
        <v>96</v>
      </c>
      <c r="D64" s="76" t="s">
        <v>73</v>
      </c>
      <c r="E64" s="78">
        <v>1</v>
      </c>
      <c r="F64" s="80"/>
      <c r="G64" s="82"/>
    </row>
    <row r="65" spans="2:7" x14ac:dyDescent="0.25">
      <c r="B65" s="75"/>
      <c r="C65" s="31" t="s">
        <v>97</v>
      </c>
      <c r="D65" s="77"/>
      <c r="E65" s="79"/>
      <c r="F65" s="81"/>
      <c r="G65" s="93"/>
    </row>
    <row r="66" spans="2:7" x14ac:dyDescent="0.25">
      <c r="B66" s="74" t="s">
        <v>98</v>
      </c>
      <c r="C66" s="29" t="s">
        <v>99</v>
      </c>
      <c r="D66" s="76" t="s">
        <v>100</v>
      </c>
      <c r="E66" s="78">
        <f>(4*3.08+(4*1.5))*1.2</f>
        <v>21.983999999999998</v>
      </c>
      <c r="F66" s="80"/>
      <c r="G66" s="82"/>
    </row>
    <row r="67" spans="2:7" x14ac:dyDescent="0.25">
      <c r="B67" s="75"/>
      <c r="C67" s="31" t="s">
        <v>101</v>
      </c>
      <c r="D67" s="77"/>
      <c r="E67" s="79"/>
      <c r="F67" s="81"/>
      <c r="G67" s="93"/>
    </row>
    <row r="68" spans="2:7" x14ac:dyDescent="0.25">
      <c r="B68" s="74" t="s">
        <v>102</v>
      </c>
      <c r="C68" s="29" t="s">
        <v>103</v>
      </c>
      <c r="D68" s="76" t="s">
        <v>100</v>
      </c>
      <c r="E68" s="78">
        <f>((3.08/0.35)+(1.5/0.35))*2.44*1.2</f>
        <v>38.314971428571425</v>
      </c>
      <c r="F68" s="80"/>
      <c r="G68" s="82"/>
    </row>
    <row r="69" spans="2:7" x14ac:dyDescent="0.25">
      <c r="B69" s="75"/>
      <c r="C69" s="31" t="s">
        <v>104</v>
      </c>
      <c r="D69" s="77"/>
      <c r="E69" s="79"/>
      <c r="F69" s="81"/>
      <c r="G69" s="93"/>
    </row>
    <row r="70" spans="2:7" x14ac:dyDescent="0.3">
      <c r="B70" s="74" t="s">
        <v>105</v>
      </c>
      <c r="C70" s="22" t="s">
        <v>106</v>
      </c>
      <c r="D70" s="76" t="s">
        <v>100</v>
      </c>
      <c r="E70" s="78">
        <f>(2.44*4+(3.08*2))*1.2</f>
        <v>19.103999999999999</v>
      </c>
      <c r="F70" s="80"/>
      <c r="G70" s="82"/>
    </row>
    <row r="71" spans="2:7" x14ac:dyDescent="0.25">
      <c r="B71" s="75"/>
      <c r="C71" s="31" t="s">
        <v>107</v>
      </c>
      <c r="D71" s="77"/>
      <c r="E71" s="79"/>
      <c r="F71" s="81"/>
      <c r="G71" s="83"/>
    </row>
    <row r="72" spans="2:7" ht="32.4" customHeight="1" x14ac:dyDescent="0.25">
      <c r="B72" s="74" t="s">
        <v>108</v>
      </c>
      <c r="C72" s="29" t="s">
        <v>109</v>
      </c>
      <c r="D72" s="76" t="s">
        <v>22</v>
      </c>
      <c r="E72" s="78">
        <f>((2.44*3.08)+(2.44*1.5))*1.2</f>
        <v>13.41024</v>
      </c>
      <c r="F72" s="80"/>
      <c r="G72" s="82"/>
    </row>
    <row r="73" spans="2:7" x14ac:dyDescent="0.25">
      <c r="B73" s="75"/>
      <c r="C73" s="31" t="s">
        <v>110</v>
      </c>
      <c r="D73" s="77"/>
      <c r="E73" s="79"/>
      <c r="F73" s="81"/>
      <c r="G73" s="93"/>
    </row>
    <row r="74" spans="2:7" ht="27.6" x14ac:dyDescent="0.3">
      <c r="B74" s="74" t="s">
        <v>111</v>
      </c>
      <c r="C74" s="22" t="s">
        <v>112</v>
      </c>
      <c r="D74" s="76" t="s">
        <v>22</v>
      </c>
      <c r="E74" s="78">
        <f>2.44*(3.08+1.5)*1.2</f>
        <v>13.41024</v>
      </c>
      <c r="F74" s="80"/>
      <c r="G74" s="82"/>
    </row>
    <row r="75" spans="2:7" x14ac:dyDescent="0.25">
      <c r="B75" s="75"/>
      <c r="C75" s="31" t="s">
        <v>113</v>
      </c>
      <c r="D75" s="77"/>
      <c r="E75" s="79"/>
      <c r="F75" s="81"/>
      <c r="G75" s="93"/>
    </row>
    <row r="76" spans="2:7" ht="27.6" x14ac:dyDescent="0.3">
      <c r="B76" s="74" t="s">
        <v>114</v>
      </c>
      <c r="C76" s="22" t="s">
        <v>115</v>
      </c>
      <c r="D76" s="76" t="s">
        <v>100</v>
      </c>
      <c r="E76" s="78">
        <f>((2.44*2+2.11)+(2.44*2+1.49+2.11))*1.2</f>
        <v>18.564</v>
      </c>
      <c r="F76" s="80"/>
      <c r="G76" s="82"/>
    </row>
    <row r="77" spans="2:7" x14ac:dyDescent="0.25">
      <c r="B77" s="75"/>
      <c r="C77" s="31" t="s">
        <v>116</v>
      </c>
      <c r="D77" s="77"/>
      <c r="E77" s="79"/>
      <c r="F77" s="81"/>
      <c r="G77" s="93"/>
    </row>
    <row r="78" spans="2:7" ht="27.6" x14ac:dyDescent="0.3">
      <c r="B78" s="74" t="s">
        <v>117</v>
      </c>
      <c r="C78" s="22" t="s">
        <v>118</v>
      </c>
      <c r="D78" s="76" t="s">
        <v>73</v>
      </c>
      <c r="E78" s="78">
        <v>2</v>
      </c>
      <c r="F78" s="80"/>
      <c r="G78" s="82"/>
    </row>
    <row r="79" spans="2:7" x14ac:dyDescent="0.25">
      <c r="B79" s="75"/>
      <c r="C79" s="31" t="s">
        <v>119</v>
      </c>
      <c r="D79" s="77"/>
      <c r="E79" s="79"/>
      <c r="F79" s="81"/>
      <c r="G79" s="93"/>
    </row>
    <row r="80" spans="2:7" ht="33" customHeight="1" x14ac:dyDescent="0.3">
      <c r="B80" s="74" t="s">
        <v>120</v>
      </c>
      <c r="C80" s="22" t="s">
        <v>121</v>
      </c>
      <c r="D80" s="76" t="s">
        <v>13</v>
      </c>
      <c r="E80" s="78">
        <v>1</v>
      </c>
      <c r="F80" s="80"/>
      <c r="G80" s="82"/>
    </row>
    <row r="81" spans="2:7" x14ac:dyDescent="0.25">
      <c r="B81" s="75"/>
      <c r="C81" s="31" t="s">
        <v>122</v>
      </c>
      <c r="D81" s="77"/>
      <c r="E81" s="79"/>
      <c r="F81" s="81"/>
      <c r="G81" s="93"/>
    </row>
    <row r="82" spans="2:7" ht="46.8" customHeight="1" x14ac:dyDescent="0.3">
      <c r="B82" s="74" t="s">
        <v>123</v>
      </c>
      <c r="C82" s="22" t="s">
        <v>124</v>
      </c>
      <c r="D82" s="76" t="s">
        <v>73</v>
      </c>
      <c r="E82" s="78">
        <v>2</v>
      </c>
      <c r="F82" s="80"/>
      <c r="G82" s="82"/>
    </row>
    <row r="83" spans="2:7" x14ac:dyDescent="0.25">
      <c r="B83" s="75"/>
      <c r="C83" s="31" t="s">
        <v>125</v>
      </c>
      <c r="D83" s="77"/>
      <c r="E83" s="79"/>
      <c r="F83" s="81"/>
      <c r="G83" s="93"/>
    </row>
    <row r="84" spans="2:7" x14ac:dyDescent="0.3">
      <c r="B84" s="98" t="s">
        <v>126</v>
      </c>
      <c r="C84" s="99"/>
      <c r="D84" s="99"/>
      <c r="E84" s="99"/>
      <c r="F84" s="99"/>
      <c r="G84" s="100"/>
    </row>
    <row r="85" spans="2:7" x14ac:dyDescent="0.3">
      <c r="B85" s="74" t="s">
        <v>127</v>
      </c>
      <c r="C85" s="22" t="s">
        <v>128</v>
      </c>
      <c r="D85" s="76" t="s">
        <v>22</v>
      </c>
      <c r="E85" s="78">
        <f>E53-10.41</f>
        <v>82.098767999999993</v>
      </c>
      <c r="F85" s="80"/>
      <c r="G85" s="82"/>
    </row>
    <row r="86" spans="2:7" x14ac:dyDescent="0.3">
      <c r="B86" s="75"/>
      <c r="C86" s="23" t="s">
        <v>129</v>
      </c>
      <c r="D86" s="77"/>
      <c r="E86" s="79"/>
      <c r="F86" s="81"/>
      <c r="G86" s="93"/>
    </row>
    <row r="87" spans="2:7" x14ac:dyDescent="0.3">
      <c r="B87" s="74" t="s">
        <v>130</v>
      </c>
      <c r="C87" s="22" t="s">
        <v>131</v>
      </c>
      <c r="D87" s="76" t="s">
        <v>22</v>
      </c>
      <c r="E87" s="78">
        <f>E85</f>
        <v>82.098767999999993</v>
      </c>
      <c r="F87" s="80"/>
      <c r="G87" s="82"/>
    </row>
    <row r="88" spans="2:7" x14ac:dyDescent="0.3">
      <c r="B88" s="75"/>
      <c r="C88" s="23" t="s">
        <v>129</v>
      </c>
      <c r="D88" s="77"/>
      <c r="E88" s="79"/>
      <c r="F88" s="81"/>
      <c r="G88" s="93"/>
    </row>
    <row r="89" spans="2:7" x14ac:dyDescent="0.3">
      <c r="B89" s="74" t="s">
        <v>132</v>
      </c>
      <c r="C89" s="22" t="s">
        <v>133</v>
      </c>
      <c r="D89" s="76" t="s">
        <v>13</v>
      </c>
      <c r="E89" s="78">
        <v>1</v>
      </c>
      <c r="F89" s="80"/>
      <c r="G89" s="82"/>
    </row>
    <row r="90" spans="2:7" x14ac:dyDescent="0.3">
      <c r="B90" s="75"/>
      <c r="C90" s="23" t="s">
        <v>134</v>
      </c>
      <c r="D90" s="77"/>
      <c r="E90" s="79"/>
      <c r="F90" s="81"/>
      <c r="G90" s="93"/>
    </row>
    <row r="91" spans="2:7" x14ac:dyDescent="0.3">
      <c r="B91" s="98" t="s">
        <v>135</v>
      </c>
      <c r="C91" s="99"/>
      <c r="D91" s="99"/>
      <c r="E91" s="99"/>
      <c r="F91" s="99"/>
      <c r="G91" s="100"/>
    </row>
    <row r="92" spans="2:7" x14ac:dyDescent="0.25">
      <c r="B92" s="74" t="s">
        <v>136</v>
      </c>
      <c r="C92" s="29" t="s">
        <v>137</v>
      </c>
      <c r="D92" s="76" t="s">
        <v>73</v>
      </c>
      <c r="E92" s="78">
        <v>8</v>
      </c>
      <c r="F92" s="80"/>
      <c r="G92" s="82"/>
    </row>
    <row r="93" spans="2:7" x14ac:dyDescent="0.25">
      <c r="B93" s="75"/>
      <c r="C93" s="31" t="s">
        <v>138</v>
      </c>
      <c r="D93" s="77"/>
      <c r="E93" s="79"/>
      <c r="F93" s="81"/>
      <c r="G93" s="93"/>
    </row>
    <row r="94" spans="2:7" x14ac:dyDescent="0.25">
      <c r="B94" s="74" t="s">
        <v>139</v>
      </c>
      <c r="C94" s="29" t="s">
        <v>140</v>
      </c>
      <c r="D94" s="76" t="s">
        <v>73</v>
      </c>
      <c r="E94" s="78">
        <v>8</v>
      </c>
      <c r="F94" s="80"/>
      <c r="G94" s="82"/>
    </row>
    <row r="95" spans="2:7" x14ac:dyDescent="0.25">
      <c r="B95" s="75"/>
      <c r="C95" s="31" t="s">
        <v>138</v>
      </c>
      <c r="D95" s="77"/>
      <c r="E95" s="79"/>
      <c r="F95" s="81"/>
      <c r="G95" s="93"/>
    </row>
    <row r="96" spans="2:7" x14ac:dyDescent="0.25">
      <c r="B96" s="74" t="s">
        <v>141</v>
      </c>
      <c r="C96" s="29" t="s">
        <v>142</v>
      </c>
      <c r="D96" s="76" t="s">
        <v>100</v>
      </c>
      <c r="E96" s="78">
        <v>16</v>
      </c>
      <c r="F96" s="80"/>
      <c r="G96" s="82"/>
    </row>
    <row r="97" spans="2:7" x14ac:dyDescent="0.25">
      <c r="B97" s="75"/>
      <c r="C97" s="31" t="s">
        <v>138</v>
      </c>
      <c r="D97" s="77"/>
      <c r="E97" s="79"/>
      <c r="F97" s="81"/>
      <c r="G97" s="93"/>
    </row>
    <row r="98" spans="2:7" x14ac:dyDescent="0.25">
      <c r="B98" s="74" t="s">
        <v>143</v>
      </c>
      <c r="C98" s="29" t="s">
        <v>144</v>
      </c>
      <c r="D98" s="76" t="s">
        <v>100</v>
      </c>
      <c r="E98" s="78">
        <v>10</v>
      </c>
      <c r="F98" s="80"/>
      <c r="G98" s="82"/>
    </row>
    <row r="99" spans="2:7" x14ac:dyDescent="0.25">
      <c r="B99" s="75"/>
      <c r="C99" s="31" t="s">
        <v>145</v>
      </c>
      <c r="D99" s="77"/>
      <c r="E99" s="79"/>
      <c r="F99" s="81"/>
      <c r="G99" s="83"/>
    </row>
    <row r="100" spans="2:7" x14ac:dyDescent="0.25">
      <c r="B100" s="74" t="s">
        <v>146</v>
      </c>
      <c r="C100" s="29" t="s">
        <v>147</v>
      </c>
      <c r="D100" s="76" t="s">
        <v>73</v>
      </c>
      <c r="E100" s="78">
        <v>2</v>
      </c>
      <c r="F100" s="80"/>
      <c r="G100" s="82"/>
    </row>
    <row r="101" spans="2:7" x14ac:dyDescent="0.25">
      <c r="B101" s="75"/>
      <c r="C101" s="31" t="s">
        <v>145</v>
      </c>
      <c r="D101" s="77"/>
      <c r="E101" s="79"/>
      <c r="F101" s="81"/>
      <c r="G101" s="83"/>
    </row>
    <row r="102" spans="2:7" x14ac:dyDescent="0.25">
      <c r="B102" s="74" t="s">
        <v>148</v>
      </c>
      <c r="C102" s="29" t="s">
        <v>149</v>
      </c>
      <c r="D102" s="76" t="s">
        <v>73</v>
      </c>
      <c r="E102" s="78">
        <v>2</v>
      </c>
      <c r="F102" s="80"/>
      <c r="G102" s="82"/>
    </row>
    <row r="103" spans="2:7" x14ac:dyDescent="0.25">
      <c r="B103" s="75"/>
      <c r="C103" s="31" t="s">
        <v>150</v>
      </c>
      <c r="D103" s="77"/>
      <c r="E103" s="79"/>
      <c r="F103" s="81"/>
      <c r="G103" s="83"/>
    </row>
    <row r="104" spans="2:7" x14ac:dyDescent="0.25">
      <c r="B104" s="74" t="s">
        <v>151</v>
      </c>
      <c r="C104" s="29" t="s">
        <v>152</v>
      </c>
      <c r="D104" s="76" t="s">
        <v>73</v>
      </c>
      <c r="E104" s="78">
        <v>1</v>
      </c>
      <c r="F104" s="80"/>
      <c r="G104" s="82"/>
    </row>
    <row r="105" spans="2:7" x14ac:dyDescent="0.25">
      <c r="B105" s="75"/>
      <c r="C105" s="31" t="s">
        <v>153</v>
      </c>
      <c r="D105" s="77"/>
      <c r="E105" s="79"/>
      <c r="F105" s="81"/>
      <c r="G105" s="83"/>
    </row>
    <row r="106" spans="2:7" x14ac:dyDescent="0.25">
      <c r="B106" s="74" t="s">
        <v>154</v>
      </c>
      <c r="C106" s="29" t="s">
        <v>155</v>
      </c>
      <c r="D106" s="76" t="s">
        <v>73</v>
      </c>
      <c r="E106" s="78">
        <v>4</v>
      </c>
      <c r="F106" s="80"/>
      <c r="G106" s="82"/>
    </row>
    <row r="107" spans="2:7" x14ac:dyDescent="0.25">
      <c r="B107" s="75"/>
      <c r="C107" s="31" t="s">
        <v>156</v>
      </c>
      <c r="D107" s="77"/>
      <c r="E107" s="79"/>
      <c r="F107" s="81"/>
      <c r="G107" s="83"/>
    </row>
    <row r="108" spans="2:7" x14ac:dyDescent="0.3">
      <c r="B108" s="74" t="s">
        <v>157</v>
      </c>
      <c r="C108" s="22" t="s">
        <v>158</v>
      </c>
      <c r="D108" s="76" t="s">
        <v>73</v>
      </c>
      <c r="E108" s="78">
        <v>1</v>
      </c>
      <c r="F108" s="80"/>
      <c r="G108" s="82"/>
    </row>
    <row r="109" spans="2:7" x14ac:dyDescent="0.25">
      <c r="B109" s="75"/>
      <c r="C109" s="31" t="s">
        <v>159</v>
      </c>
      <c r="D109" s="77"/>
      <c r="E109" s="79"/>
      <c r="F109" s="81"/>
      <c r="G109" s="83"/>
    </row>
    <row r="110" spans="2:7" ht="33" customHeight="1" x14ac:dyDescent="0.25">
      <c r="B110" s="74" t="s">
        <v>160</v>
      </c>
      <c r="C110" s="29" t="s">
        <v>161</v>
      </c>
      <c r="D110" s="76" t="s">
        <v>73</v>
      </c>
      <c r="E110" s="78">
        <f>3</f>
        <v>3</v>
      </c>
      <c r="F110" s="80"/>
      <c r="G110" s="82"/>
    </row>
    <row r="111" spans="2:7" x14ac:dyDescent="0.25">
      <c r="B111" s="75"/>
      <c r="C111" s="31" t="s">
        <v>162</v>
      </c>
      <c r="D111" s="77"/>
      <c r="E111" s="79"/>
      <c r="F111" s="81"/>
      <c r="G111" s="93"/>
    </row>
    <row r="112" spans="2:7" x14ac:dyDescent="0.25">
      <c r="B112" s="74" t="s">
        <v>163</v>
      </c>
      <c r="C112" s="29" t="s">
        <v>164</v>
      </c>
      <c r="D112" s="76" t="s">
        <v>73</v>
      </c>
      <c r="E112" s="78">
        <v>2</v>
      </c>
      <c r="F112" s="80"/>
      <c r="G112" s="82"/>
    </row>
    <row r="113" spans="2:7" x14ac:dyDescent="0.25">
      <c r="B113" s="75"/>
      <c r="C113" s="31" t="s">
        <v>165</v>
      </c>
      <c r="D113" s="77"/>
      <c r="E113" s="79"/>
      <c r="F113" s="81"/>
      <c r="G113" s="93"/>
    </row>
    <row r="114" spans="2:7" x14ac:dyDescent="0.25">
      <c r="B114" s="74" t="s">
        <v>166</v>
      </c>
      <c r="C114" s="29" t="s">
        <v>167</v>
      </c>
      <c r="D114" s="76" t="s">
        <v>73</v>
      </c>
      <c r="E114" s="78">
        <v>10</v>
      </c>
      <c r="F114" s="80"/>
      <c r="G114" s="82"/>
    </row>
    <row r="115" spans="2:7" x14ac:dyDescent="0.25">
      <c r="B115" s="75"/>
      <c r="C115" s="31" t="s">
        <v>168</v>
      </c>
      <c r="D115" s="77"/>
      <c r="E115" s="79"/>
      <c r="F115" s="81"/>
      <c r="G115" s="93"/>
    </row>
    <row r="116" spans="2:7" x14ac:dyDescent="0.3">
      <c r="B116" s="98" t="s">
        <v>169</v>
      </c>
      <c r="C116" s="99"/>
      <c r="D116" s="99"/>
      <c r="E116" s="99"/>
      <c r="F116" s="99"/>
      <c r="G116" s="100"/>
    </row>
    <row r="117" spans="2:7" x14ac:dyDescent="0.25">
      <c r="B117" s="34" t="s">
        <v>170</v>
      </c>
      <c r="C117" s="35" t="s">
        <v>171</v>
      </c>
      <c r="D117" s="36" t="s">
        <v>73</v>
      </c>
      <c r="E117" s="37">
        <v>2</v>
      </c>
      <c r="F117" s="38"/>
      <c r="G117" s="39"/>
    </row>
    <row r="118" spans="2:7" x14ac:dyDescent="0.25">
      <c r="B118" s="34" t="s">
        <v>172</v>
      </c>
      <c r="C118" s="35" t="s">
        <v>173</v>
      </c>
      <c r="D118" s="36" t="s">
        <v>73</v>
      </c>
      <c r="E118" s="37">
        <v>1</v>
      </c>
      <c r="F118" s="38"/>
      <c r="G118" s="39"/>
    </row>
    <row r="119" spans="2:7" x14ac:dyDescent="0.25">
      <c r="B119" s="34" t="s">
        <v>174</v>
      </c>
      <c r="C119" s="35" t="s">
        <v>175</v>
      </c>
      <c r="D119" s="36" t="s">
        <v>73</v>
      </c>
      <c r="E119" s="37">
        <v>1</v>
      </c>
      <c r="F119" s="38"/>
      <c r="G119" s="39"/>
    </row>
    <row r="120" spans="2:7" x14ac:dyDescent="0.3">
      <c r="B120" s="40"/>
      <c r="C120" s="101" t="s">
        <v>176</v>
      </c>
      <c r="D120" s="101"/>
      <c r="E120" s="101"/>
      <c r="F120" s="101"/>
      <c r="G120" s="41">
        <f>+SUM(G15:G119)</f>
        <v>0</v>
      </c>
    </row>
    <row r="121" spans="2:7" x14ac:dyDescent="0.3">
      <c r="B121" s="42"/>
      <c r="C121" s="43"/>
      <c r="D121" s="43"/>
      <c r="E121" s="43"/>
      <c r="F121" s="43"/>
      <c r="G121" s="44"/>
    </row>
    <row r="122" spans="2:7" x14ac:dyDescent="0.3">
      <c r="B122" s="42"/>
      <c r="C122" s="43"/>
      <c r="D122" s="43"/>
      <c r="E122" s="43"/>
      <c r="F122" s="43"/>
      <c r="G122" s="44"/>
    </row>
    <row r="123" spans="2:7" x14ac:dyDescent="0.3">
      <c r="B123" s="60" t="s">
        <v>178</v>
      </c>
      <c r="C123" s="71" t="s">
        <v>266</v>
      </c>
      <c r="D123" s="71"/>
      <c r="E123" s="71"/>
      <c r="F123" s="71"/>
      <c r="G123" s="72"/>
    </row>
    <row r="124" spans="2:7" x14ac:dyDescent="0.3">
      <c r="B124" s="27"/>
      <c r="C124" s="27" t="s">
        <v>19</v>
      </c>
      <c r="D124" s="27"/>
      <c r="E124" s="61"/>
      <c r="F124" s="27"/>
      <c r="G124" s="27"/>
    </row>
    <row r="125" spans="2:7" x14ac:dyDescent="0.3">
      <c r="B125" s="74" t="s">
        <v>180</v>
      </c>
      <c r="C125" s="22" t="s">
        <v>21</v>
      </c>
      <c r="D125" s="76" t="s">
        <v>22</v>
      </c>
      <c r="E125" s="78">
        <v>10</v>
      </c>
      <c r="F125" s="80"/>
      <c r="G125" s="82"/>
    </row>
    <row r="126" spans="2:7" x14ac:dyDescent="0.3">
      <c r="B126" s="75"/>
      <c r="C126" s="24" t="s">
        <v>267</v>
      </c>
      <c r="D126" s="77"/>
      <c r="E126" s="79"/>
      <c r="F126" s="81"/>
      <c r="G126" s="83"/>
    </row>
    <row r="127" spans="2:7" x14ac:dyDescent="0.3">
      <c r="C127" s="27" t="s">
        <v>34</v>
      </c>
      <c r="D127" s="62"/>
      <c r="E127" s="63"/>
      <c r="F127" s="62"/>
      <c r="G127" s="64"/>
    </row>
    <row r="128" spans="2:7" ht="20.25" customHeight="1" x14ac:dyDescent="0.3">
      <c r="B128" s="74" t="s">
        <v>182</v>
      </c>
      <c r="C128" s="22" t="s">
        <v>268</v>
      </c>
      <c r="D128" s="76" t="s">
        <v>13</v>
      </c>
      <c r="E128" s="78">
        <v>6</v>
      </c>
      <c r="F128" s="80"/>
      <c r="G128" s="82"/>
    </row>
    <row r="129" spans="2:7" x14ac:dyDescent="0.3">
      <c r="B129" s="75"/>
      <c r="C129" s="24" t="s">
        <v>269</v>
      </c>
      <c r="D129" s="77"/>
      <c r="E129" s="79"/>
      <c r="F129" s="81"/>
      <c r="G129" s="83"/>
    </row>
    <row r="130" spans="2:7" x14ac:dyDescent="0.3">
      <c r="C130" s="27" t="s">
        <v>270</v>
      </c>
      <c r="D130" s="62"/>
      <c r="E130" s="63"/>
      <c r="F130" s="62"/>
      <c r="G130" s="64"/>
    </row>
    <row r="131" spans="2:7" ht="20.25" customHeight="1" x14ac:dyDescent="0.25">
      <c r="B131" s="74" t="s">
        <v>183</v>
      </c>
      <c r="C131" s="29" t="s">
        <v>161</v>
      </c>
      <c r="D131" s="76" t="s">
        <v>73</v>
      </c>
      <c r="E131" s="78">
        <v>6</v>
      </c>
      <c r="F131" s="80"/>
      <c r="G131" s="82"/>
    </row>
    <row r="132" spans="2:7" x14ac:dyDescent="0.25">
      <c r="B132" s="75"/>
      <c r="C132" s="31" t="s">
        <v>162</v>
      </c>
      <c r="D132" s="77"/>
      <c r="E132" s="79"/>
      <c r="F132" s="81"/>
      <c r="G132" s="93"/>
    </row>
    <row r="133" spans="2:7" x14ac:dyDescent="0.25">
      <c r="B133" s="74" t="s">
        <v>186</v>
      </c>
      <c r="C133" s="29" t="s">
        <v>271</v>
      </c>
      <c r="D133" s="76" t="s">
        <v>73</v>
      </c>
      <c r="E133" s="78">
        <v>6</v>
      </c>
      <c r="F133" s="80"/>
      <c r="G133" s="82"/>
    </row>
    <row r="134" spans="2:7" x14ac:dyDescent="0.25">
      <c r="B134" s="75"/>
      <c r="C134" s="31" t="s">
        <v>162</v>
      </c>
      <c r="D134" s="77"/>
      <c r="E134" s="79"/>
      <c r="F134" s="81"/>
      <c r="G134" s="93"/>
    </row>
    <row r="135" spans="2:7" x14ac:dyDescent="0.3">
      <c r="B135" s="65"/>
      <c r="C135" s="33" t="s">
        <v>126</v>
      </c>
      <c r="D135" s="66"/>
      <c r="E135" s="67"/>
      <c r="F135" s="66"/>
      <c r="G135" s="68"/>
    </row>
    <row r="136" spans="2:7" x14ac:dyDescent="0.3">
      <c r="B136" s="74" t="s">
        <v>261</v>
      </c>
      <c r="C136" s="22" t="s">
        <v>128</v>
      </c>
      <c r="D136" s="76" t="s">
        <v>22</v>
      </c>
      <c r="E136" s="78">
        <v>85</v>
      </c>
      <c r="F136" s="80"/>
      <c r="G136" s="82"/>
    </row>
    <row r="137" spans="2:7" x14ac:dyDescent="0.3">
      <c r="B137" s="75"/>
      <c r="C137" s="23" t="s">
        <v>129</v>
      </c>
      <c r="D137" s="77"/>
      <c r="E137" s="79"/>
      <c r="F137" s="81"/>
      <c r="G137" s="93"/>
    </row>
    <row r="138" spans="2:7" x14ac:dyDescent="0.3">
      <c r="B138" s="74" t="s">
        <v>188</v>
      </c>
      <c r="C138" s="22" t="s">
        <v>131</v>
      </c>
      <c r="D138" s="76" t="s">
        <v>22</v>
      </c>
      <c r="E138" s="78">
        <v>85</v>
      </c>
      <c r="F138" s="80"/>
      <c r="G138" s="82"/>
    </row>
    <row r="139" spans="2:7" x14ac:dyDescent="0.3">
      <c r="B139" s="75"/>
      <c r="C139" s="23" t="s">
        <v>272</v>
      </c>
      <c r="D139" s="77"/>
      <c r="E139" s="79"/>
      <c r="F139" s="81"/>
      <c r="G139" s="93"/>
    </row>
    <row r="140" spans="2:7" x14ac:dyDescent="0.3">
      <c r="B140" s="98" t="s">
        <v>169</v>
      </c>
      <c r="C140" s="99"/>
      <c r="D140" s="99"/>
      <c r="E140" s="99"/>
      <c r="F140" s="99"/>
      <c r="G140" s="100"/>
    </row>
    <row r="141" spans="2:7" x14ac:dyDescent="0.25">
      <c r="B141" s="34" t="s">
        <v>190</v>
      </c>
      <c r="C141" s="29" t="s">
        <v>273</v>
      </c>
      <c r="D141" s="36" t="s">
        <v>73</v>
      </c>
      <c r="E141" s="37">
        <v>3</v>
      </c>
      <c r="F141" s="38"/>
      <c r="G141" s="39"/>
    </row>
    <row r="142" spans="2:7" x14ac:dyDescent="0.25">
      <c r="B142" s="34" t="s">
        <v>192</v>
      </c>
      <c r="C142" s="29" t="s">
        <v>243</v>
      </c>
      <c r="D142" s="36" t="s">
        <v>73</v>
      </c>
      <c r="E142" s="37">
        <v>3</v>
      </c>
      <c r="F142" s="38"/>
      <c r="G142" s="39"/>
    </row>
    <row r="143" spans="2:7" x14ac:dyDescent="0.25">
      <c r="B143" s="34" t="s">
        <v>195</v>
      </c>
      <c r="C143" s="29" t="s">
        <v>274</v>
      </c>
      <c r="D143" s="36" t="s">
        <v>73</v>
      </c>
      <c r="E143" s="37">
        <v>2</v>
      </c>
      <c r="F143" s="38"/>
      <c r="G143" s="39"/>
    </row>
    <row r="144" spans="2:7" x14ac:dyDescent="0.3">
      <c r="B144" s="40"/>
      <c r="C144" s="106" t="s">
        <v>275</v>
      </c>
      <c r="D144" s="107"/>
      <c r="E144" s="107"/>
      <c r="F144" s="108"/>
      <c r="G144" s="41">
        <f>+SUM(G125:G143)</f>
        <v>0</v>
      </c>
    </row>
    <row r="145" spans="2:8" x14ac:dyDescent="0.3">
      <c r="B145" s="42"/>
      <c r="C145" s="43"/>
      <c r="D145" s="43"/>
      <c r="E145" s="43"/>
      <c r="F145" s="43"/>
      <c r="G145" s="44"/>
    </row>
    <row r="146" spans="2:8" x14ac:dyDescent="0.3">
      <c r="B146" s="42"/>
      <c r="C146" s="43"/>
      <c r="D146" s="43"/>
      <c r="E146" s="43"/>
      <c r="F146" s="43"/>
      <c r="G146" s="44"/>
    </row>
    <row r="147" spans="2:8" x14ac:dyDescent="0.3">
      <c r="B147" s="42"/>
      <c r="C147" s="43"/>
      <c r="D147" s="43"/>
      <c r="E147" s="43"/>
      <c r="F147" s="43"/>
      <c r="G147" s="44"/>
    </row>
    <row r="148" spans="2:8" x14ac:dyDescent="0.3">
      <c r="B148" s="109" t="s">
        <v>236</v>
      </c>
      <c r="C148" s="110"/>
      <c r="D148" s="110"/>
      <c r="E148" s="110"/>
      <c r="F148" s="110"/>
      <c r="G148" s="111"/>
    </row>
    <row r="149" spans="2:8" x14ac:dyDescent="0.25">
      <c r="B149" s="84" t="s">
        <v>3</v>
      </c>
      <c r="C149" s="84" t="s">
        <v>4</v>
      </c>
      <c r="D149" s="84" t="s">
        <v>5</v>
      </c>
      <c r="E149" s="86" t="s">
        <v>6</v>
      </c>
      <c r="F149" s="10" t="s">
        <v>7</v>
      </c>
      <c r="G149" s="88" t="s">
        <v>8</v>
      </c>
    </row>
    <row r="150" spans="2:8" x14ac:dyDescent="0.25">
      <c r="B150" s="85"/>
      <c r="C150" s="85"/>
      <c r="D150" s="85"/>
      <c r="E150" s="87"/>
      <c r="F150" s="11" t="s">
        <v>9</v>
      </c>
      <c r="G150" s="89"/>
    </row>
    <row r="151" spans="2:8" x14ac:dyDescent="0.25">
      <c r="B151" s="46">
        <v>0</v>
      </c>
      <c r="C151" s="47" t="str">
        <f>C8</f>
        <v>INSTALLATION ET REPLI DE CHANTIER</v>
      </c>
      <c r="D151" s="48" t="s">
        <v>89</v>
      </c>
      <c r="E151" s="49">
        <v>1</v>
      </c>
      <c r="F151" s="50">
        <f>G11</f>
        <v>0</v>
      </c>
      <c r="G151" s="51">
        <f>E151*F151</f>
        <v>0</v>
      </c>
      <c r="H151" s="52"/>
    </row>
    <row r="152" spans="2:8" x14ac:dyDescent="0.25">
      <c r="B152" s="53" t="str">
        <f>B13</f>
        <v>001</v>
      </c>
      <c r="C152" s="54" t="str">
        <f>C13</f>
        <v>CONSTRUCTION MONOBLOC à 03 COMPARTIMENTS</v>
      </c>
      <c r="D152" s="55" t="s">
        <v>89</v>
      </c>
      <c r="E152" s="55">
        <v>1</v>
      </c>
      <c r="F152" s="56">
        <f>G120</f>
        <v>0</v>
      </c>
      <c r="G152" s="51">
        <f>E152*F152</f>
        <v>0</v>
      </c>
      <c r="H152" s="20"/>
    </row>
    <row r="153" spans="2:8" x14ac:dyDescent="0.25">
      <c r="B153" s="53" t="str">
        <f>+B123</f>
        <v>002</v>
      </c>
      <c r="C153" s="54" t="str">
        <f>+C123</f>
        <v>REHABILITATION LATRINES EXISTANTES</v>
      </c>
      <c r="D153" s="55" t="s">
        <v>89</v>
      </c>
      <c r="E153" s="55">
        <v>1</v>
      </c>
      <c r="F153" s="56">
        <f>G144</f>
        <v>0</v>
      </c>
      <c r="G153" s="51">
        <f>E153*F153</f>
        <v>0</v>
      </c>
      <c r="H153" s="20"/>
    </row>
    <row r="154" spans="2:8" x14ac:dyDescent="0.25">
      <c r="B154" s="57"/>
      <c r="C154" s="102" t="s">
        <v>237</v>
      </c>
      <c r="D154" s="103"/>
      <c r="E154" s="103"/>
      <c r="F154" s="104"/>
      <c r="G154" s="58">
        <f>SUM(G151:G153)</f>
        <v>0</v>
      </c>
      <c r="H154" s="20"/>
    </row>
    <row r="155" spans="2:8" x14ac:dyDescent="0.25">
      <c r="B155" s="57"/>
      <c r="C155" s="105" t="s">
        <v>276</v>
      </c>
      <c r="D155" s="103"/>
      <c r="E155" s="103"/>
      <c r="F155" s="104"/>
      <c r="G155" s="59">
        <f>G154*8/92</f>
        <v>0</v>
      </c>
      <c r="H155" s="20"/>
    </row>
    <row r="156" spans="2:8" x14ac:dyDescent="0.25">
      <c r="B156" s="57"/>
      <c r="C156" s="102" t="s">
        <v>277</v>
      </c>
      <c r="D156" s="103"/>
      <c r="E156" s="103"/>
      <c r="F156" s="104"/>
      <c r="G156" s="59">
        <f>G154+G155</f>
        <v>0</v>
      </c>
      <c r="H156" s="20"/>
    </row>
    <row r="162" spans="8:8" x14ac:dyDescent="0.3">
      <c r="H162" s="20"/>
    </row>
  </sheetData>
  <mergeCells count="298">
    <mergeCell ref="C154:F154"/>
    <mergeCell ref="C155:F155"/>
    <mergeCell ref="C156:F156"/>
    <mergeCell ref="C144:F144"/>
    <mergeCell ref="B148:G148"/>
    <mergeCell ref="B149:B150"/>
    <mergeCell ref="C149:C150"/>
    <mergeCell ref="D149:D150"/>
    <mergeCell ref="E149:E150"/>
    <mergeCell ref="G149:G150"/>
    <mergeCell ref="B138:B139"/>
    <mergeCell ref="D138:D139"/>
    <mergeCell ref="E138:E139"/>
    <mergeCell ref="F138:F139"/>
    <mergeCell ref="G138:G139"/>
    <mergeCell ref="B140:G140"/>
    <mergeCell ref="B133:B134"/>
    <mergeCell ref="D133:D134"/>
    <mergeCell ref="E133:E134"/>
    <mergeCell ref="F133:F134"/>
    <mergeCell ref="G133:G134"/>
    <mergeCell ref="B136:B137"/>
    <mergeCell ref="D136:D137"/>
    <mergeCell ref="E136:E137"/>
    <mergeCell ref="F136:F137"/>
    <mergeCell ref="G136:G137"/>
    <mergeCell ref="B128:B129"/>
    <mergeCell ref="D128:D129"/>
    <mergeCell ref="E128:E129"/>
    <mergeCell ref="F128:F129"/>
    <mergeCell ref="G128:G129"/>
    <mergeCell ref="B131:B132"/>
    <mergeCell ref="D131:D132"/>
    <mergeCell ref="E131:E132"/>
    <mergeCell ref="F131:F132"/>
    <mergeCell ref="G131:G132"/>
    <mergeCell ref="B116:G116"/>
    <mergeCell ref="C120:F120"/>
    <mergeCell ref="C123:G123"/>
    <mergeCell ref="B125:B126"/>
    <mergeCell ref="D125:D126"/>
    <mergeCell ref="E125:E126"/>
    <mergeCell ref="F125:F126"/>
    <mergeCell ref="G125:G126"/>
    <mergeCell ref="B112:B113"/>
    <mergeCell ref="D112:D113"/>
    <mergeCell ref="E112:E113"/>
    <mergeCell ref="F112:F113"/>
    <mergeCell ref="G112:G113"/>
    <mergeCell ref="B114:B115"/>
    <mergeCell ref="D114:D115"/>
    <mergeCell ref="E114:E115"/>
    <mergeCell ref="F114:F115"/>
    <mergeCell ref="G114:G115"/>
    <mergeCell ref="B108:B109"/>
    <mergeCell ref="D108:D109"/>
    <mergeCell ref="E108:E109"/>
    <mergeCell ref="F108:F109"/>
    <mergeCell ref="G108:G109"/>
    <mergeCell ref="B110:B111"/>
    <mergeCell ref="D110:D111"/>
    <mergeCell ref="E110:E111"/>
    <mergeCell ref="F110:F111"/>
    <mergeCell ref="G110:G111"/>
    <mergeCell ref="B104:B105"/>
    <mergeCell ref="D104:D105"/>
    <mergeCell ref="E104:E105"/>
    <mergeCell ref="F104:F105"/>
    <mergeCell ref="G104:G105"/>
    <mergeCell ref="B106:B107"/>
    <mergeCell ref="D106:D107"/>
    <mergeCell ref="E106:E107"/>
    <mergeCell ref="F106:F107"/>
    <mergeCell ref="G106:G107"/>
    <mergeCell ref="B100:B101"/>
    <mergeCell ref="D100:D101"/>
    <mergeCell ref="E100:E101"/>
    <mergeCell ref="F100:F101"/>
    <mergeCell ref="G100:G101"/>
    <mergeCell ref="B102:B103"/>
    <mergeCell ref="D102:D103"/>
    <mergeCell ref="E102:E103"/>
    <mergeCell ref="F102:F103"/>
    <mergeCell ref="G102:G103"/>
    <mergeCell ref="B96:B97"/>
    <mergeCell ref="D96:D97"/>
    <mergeCell ref="E96:E97"/>
    <mergeCell ref="F96:F97"/>
    <mergeCell ref="G96:G97"/>
    <mergeCell ref="B98:B99"/>
    <mergeCell ref="D98:D99"/>
    <mergeCell ref="E98:E99"/>
    <mergeCell ref="F98:F99"/>
    <mergeCell ref="G98:G99"/>
    <mergeCell ref="B92:B93"/>
    <mergeCell ref="D92:D93"/>
    <mergeCell ref="E92:E93"/>
    <mergeCell ref="F92:F93"/>
    <mergeCell ref="G92:G93"/>
    <mergeCell ref="B94:B95"/>
    <mergeCell ref="D94:D95"/>
    <mergeCell ref="E94:E95"/>
    <mergeCell ref="F94:F95"/>
    <mergeCell ref="G94:G95"/>
    <mergeCell ref="B89:B90"/>
    <mergeCell ref="D89:D90"/>
    <mergeCell ref="E89:E90"/>
    <mergeCell ref="F89:F90"/>
    <mergeCell ref="G89:G90"/>
    <mergeCell ref="B91:G91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82:B83"/>
    <mergeCell ref="D82:D83"/>
    <mergeCell ref="E82:E83"/>
    <mergeCell ref="F82:F83"/>
    <mergeCell ref="G82:G83"/>
    <mergeCell ref="B84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74:B75"/>
    <mergeCell ref="D74:D75"/>
    <mergeCell ref="E74:E75"/>
    <mergeCell ref="F74:F75"/>
    <mergeCell ref="G74:G75"/>
    <mergeCell ref="B76:B77"/>
    <mergeCell ref="D76:D77"/>
    <mergeCell ref="E76:E77"/>
    <mergeCell ref="F76:F77"/>
    <mergeCell ref="G76:G77"/>
    <mergeCell ref="B70:B71"/>
    <mergeCell ref="D70:D71"/>
    <mergeCell ref="E70:E71"/>
    <mergeCell ref="F70:F71"/>
    <mergeCell ref="G70:G71"/>
    <mergeCell ref="B72:B73"/>
    <mergeCell ref="D72:D73"/>
    <mergeCell ref="E72:E73"/>
    <mergeCell ref="F72:F73"/>
    <mergeCell ref="G72:G73"/>
    <mergeCell ref="B66:B67"/>
    <mergeCell ref="D66:D67"/>
    <mergeCell ref="E66:E67"/>
    <mergeCell ref="F66:F67"/>
    <mergeCell ref="G66:G67"/>
    <mergeCell ref="B68:B69"/>
    <mergeCell ref="D68:D69"/>
    <mergeCell ref="E68:E69"/>
    <mergeCell ref="F68:F69"/>
    <mergeCell ref="G68:G69"/>
    <mergeCell ref="B62:B63"/>
    <mergeCell ref="D62:D63"/>
    <mergeCell ref="E62:E63"/>
    <mergeCell ref="F62:F63"/>
    <mergeCell ref="G62:G63"/>
    <mergeCell ref="B64:B65"/>
    <mergeCell ref="D64:D65"/>
    <mergeCell ref="E64:E65"/>
    <mergeCell ref="F64:F65"/>
    <mergeCell ref="G64:G65"/>
    <mergeCell ref="B59:B60"/>
    <mergeCell ref="D59:D60"/>
    <mergeCell ref="E59:E60"/>
    <mergeCell ref="F59:F60"/>
    <mergeCell ref="G59:G60"/>
    <mergeCell ref="B61:G61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1:B52"/>
    <mergeCell ref="D51:D52"/>
    <mergeCell ref="E51:E52"/>
    <mergeCell ref="F51:F52"/>
    <mergeCell ref="G51:G52"/>
    <mergeCell ref="B53:B54"/>
    <mergeCell ref="D53:D54"/>
    <mergeCell ref="E53:E54"/>
    <mergeCell ref="F53:F54"/>
    <mergeCell ref="G53:G54"/>
    <mergeCell ref="B47:B48"/>
    <mergeCell ref="D47:D48"/>
    <mergeCell ref="E47:E48"/>
    <mergeCell ref="F47:F48"/>
    <mergeCell ref="G47:G48"/>
    <mergeCell ref="B49:B50"/>
    <mergeCell ref="D49:D50"/>
    <mergeCell ref="E49:E50"/>
    <mergeCell ref="F49:F50"/>
    <mergeCell ref="G49:G50"/>
    <mergeCell ref="B43:B44"/>
    <mergeCell ref="D43:D44"/>
    <mergeCell ref="E43:E44"/>
    <mergeCell ref="F43:F44"/>
    <mergeCell ref="G43:G44"/>
    <mergeCell ref="B45:B46"/>
    <mergeCell ref="D45:D46"/>
    <mergeCell ref="E45:E46"/>
    <mergeCell ref="F45:F46"/>
    <mergeCell ref="G45:G46"/>
    <mergeCell ref="B39:B40"/>
    <mergeCell ref="D39:D40"/>
    <mergeCell ref="E39:E40"/>
    <mergeCell ref="F39:F40"/>
    <mergeCell ref="G39:G40"/>
    <mergeCell ref="B41:B42"/>
    <mergeCell ref="D41:D42"/>
    <mergeCell ref="E41:E42"/>
    <mergeCell ref="F41:F42"/>
    <mergeCell ref="G41:G42"/>
    <mergeCell ref="B35:B36"/>
    <mergeCell ref="D35:D36"/>
    <mergeCell ref="E35:E36"/>
    <mergeCell ref="F35:F36"/>
    <mergeCell ref="G35:G36"/>
    <mergeCell ref="B37:B38"/>
    <mergeCell ref="D37:D38"/>
    <mergeCell ref="E37:E38"/>
    <mergeCell ref="F37:F38"/>
    <mergeCell ref="G37:G38"/>
    <mergeCell ref="B32:B33"/>
    <mergeCell ref="D32:D33"/>
    <mergeCell ref="E32:E33"/>
    <mergeCell ref="F32:F33"/>
    <mergeCell ref="G32:G33"/>
    <mergeCell ref="B34:G34"/>
    <mergeCell ref="B28:B29"/>
    <mergeCell ref="D28:D29"/>
    <mergeCell ref="E28:E29"/>
    <mergeCell ref="F28:F29"/>
    <mergeCell ref="G28:G29"/>
    <mergeCell ref="B30:B31"/>
    <mergeCell ref="D30:D31"/>
    <mergeCell ref="E30:E31"/>
    <mergeCell ref="F30:F31"/>
    <mergeCell ref="G30:G31"/>
    <mergeCell ref="B24:B25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B21:B22"/>
    <mergeCell ref="D21:D22"/>
    <mergeCell ref="E21:E22"/>
    <mergeCell ref="F21:F22"/>
    <mergeCell ref="G21:G22"/>
    <mergeCell ref="B23:G23"/>
    <mergeCell ref="B17:B18"/>
    <mergeCell ref="D17:D18"/>
    <mergeCell ref="E17:E18"/>
    <mergeCell ref="F17:F18"/>
    <mergeCell ref="G17:G18"/>
    <mergeCell ref="B19:B20"/>
    <mergeCell ref="D19:D20"/>
    <mergeCell ref="E19:E20"/>
    <mergeCell ref="F19:F20"/>
    <mergeCell ref="G19:G20"/>
    <mergeCell ref="C11:F11"/>
    <mergeCell ref="C13:G13"/>
    <mergeCell ref="B14:G14"/>
    <mergeCell ref="B15:B16"/>
    <mergeCell ref="D15:D16"/>
    <mergeCell ref="E15:E16"/>
    <mergeCell ref="F15:F16"/>
    <mergeCell ref="G15:G16"/>
    <mergeCell ref="B6:B7"/>
    <mergeCell ref="C6:C7"/>
    <mergeCell ref="D6:D7"/>
    <mergeCell ref="E6:E7"/>
    <mergeCell ref="G6:G7"/>
    <mergeCell ref="C8:G8"/>
  </mergeCells>
  <conditionalFormatting sqref="E157:E1048576 E121:E122">
    <cfRule type="cellIs" dxfId="1032" priority="169" operator="equal">
      <formula>0</formula>
    </cfRule>
  </conditionalFormatting>
  <conditionalFormatting sqref="E49:E50">
    <cfRule type="cellIs" dxfId="1031" priority="64" operator="equal">
      <formula>0</formula>
    </cfRule>
  </conditionalFormatting>
  <conditionalFormatting sqref="E145:E147">
    <cfRule type="cellIs" dxfId="1030" priority="168" operator="equal">
      <formula>0</formula>
    </cfRule>
  </conditionalFormatting>
  <conditionalFormatting sqref="E125:E126 E144">
    <cfRule type="cellIs" dxfId="1029" priority="167" operator="equal">
      <formula>0</formula>
    </cfRule>
  </conditionalFormatting>
  <conditionalFormatting sqref="D138:D139">
    <cfRule type="cellIs" dxfId="1028" priority="159" operator="equal">
      <formula>0</formula>
    </cfRule>
  </conditionalFormatting>
  <conditionalFormatting sqref="E131:E132">
    <cfRule type="cellIs" dxfId="1027" priority="155" operator="equal">
      <formula>0</formula>
    </cfRule>
  </conditionalFormatting>
  <conditionalFormatting sqref="D131:D132">
    <cfRule type="cellIs" dxfId="1026" priority="154" operator="equal">
      <formula>0</formula>
    </cfRule>
  </conditionalFormatting>
  <conditionalFormatting sqref="F131:F132">
    <cfRule type="cellIs" dxfId="1025" priority="153" operator="lessThan">
      <formula>1</formula>
    </cfRule>
  </conditionalFormatting>
  <conditionalFormatting sqref="E141:E142">
    <cfRule type="cellIs" dxfId="1024" priority="152" operator="equal">
      <formula>0</formula>
    </cfRule>
  </conditionalFormatting>
  <conditionalFormatting sqref="D128:D129">
    <cfRule type="cellIs" dxfId="1023" priority="163" operator="equal">
      <formula>0</formula>
    </cfRule>
  </conditionalFormatting>
  <conditionalFormatting sqref="D141:D142">
    <cfRule type="cellIs" dxfId="1022" priority="151" operator="equal">
      <formula>0</formula>
    </cfRule>
  </conditionalFormatting>
  <conditionalFormatting sqref="D133:D134">
    <cfRule type="cellIs" dxfId="1021" priority="148" operator="equal">
      <formula>0</formula>
    </cfRule>
  </conditionalFormatting>
  <conditionalFormatting sqref="D143">
    <cfRule type="cellIs" dxfId="1020" priority="145" operator="equal">
      <formula>0</formula>
    </cfRule>
  </conditionalFormatting>
  <conditionalFormatting sqref="F143">
    <cfRule type="cellIs" dxfId="1019" priority="144" operator="lessThan">
      <formula>1</formula>
    </cfRule>
  </conditionalFormatting>
  <conditionalFormatting sqref="D15:D16">
    <cfRule type="cellIs" dxfId="1018" priority="141" operator="equal">
      <formula>0</formula>
    </cfRule>
  </conditionalFormatting>
  <conditionalFormatting sqref="F15:F16">
    <cfRule type="cellIs" dxfId="1017" priority="140" operator="lessThan">
      <formula>1</formula>
    </cfRule>
  </conditionalFormatting>
  <conditionalFormatting sqref="D21:D22">
    <cfRule type="cellIs" dxfId="1016" priority="139" operator="equal">
      <formula>0</formula>
    </cfRule>
  </conditionalFormatting>
  <conditionalFormatting sqref="F21:F22">
    <cfRule type="cellIs" dxfId="1015" priority="138" operator="lessThan">
      <formula>1</formula>
    </cfRule>
  </conditionalFormatting>
  <conditionalFormatting sqref="E41:E42">
    <cfRule type="cellIs" dxfId="1014" priority="137" operator="equal">
      <formula>0</formula>
    </cfRule>
  </conditionalFormatting>
  <conditionalFormatting sqref="D43:D44">
    <cfRule type="cellIs" dxfId="1013" priority="133" operator="equal">
      <formula>0</formula>
    </cfRule>
  </conditionalFormatting>
  <conditionalFormatting sqref="E53:E54">
    <cfRule type="cellIs" dxfId="1012" priority="129" operator="equal">
      <formula>0</formula>
    </cfRule>
  </conditionalFormatting>
  <conditionalFormatting sqref="D41:D42">
    <cfRule type="cellIs" dxfId="1011" priority="136" operator="equal">
      <formula>0</formula>
    </cfRule>
  </conditionalFormatting>
  <conditionalFormatting sqref="E43:E44">
    <cfRule type="cellIs" dxfId="1010" priority="134" operator="equal">
      <formula>0</formula>
    </cfRule>
  </conditionalFormatting>
  <conditionalFormatting sqref="F37:F38">
    <cfRule type="cellIs" dxfId="1009" priority="100" operator="lessThan">
      <formula>1</formula>
    </cfRule>
  </conditionalFormatting>
  <conditionalFormatting sqref="F55:F56">
    <cfRule type="cellIs" dxfId="1008" priority="97" operator="lessThan">
      <formula>1</formula>
    </cfRule>
  </conditionalFormatting>
  <conditionalFormatting sqref="E37:E38">
    <cfRule type="cellIs" dxfId="1007" priority="102" operator="equal">
      <formula>0</formula>
    </cfRule>
  </conditionalFormatting>
  <conditionalFormatting sqref="D24:D25">
    <cfRule type="cellIs" dxfId="1006" priority="131" operator="equal">
      <formula>0</formula>
    </cfRule>
  </conditionalFormatting>
  <conditionalFormatting sqref="D53:D54">
    <cfRule type="cellIs" dxfId="1005" priority="128" operator="equal">
      <formula>0</formula>
    </cfRule>
  </conditionalFormatting>
  <conditionalFormatting sqref="E66:E67">
    <cfRule type="cellIs" dxfId="1004" priority="125" operator="equal">
      <formula>0</formula>
    </cfRule>
  </conditionalFormatting>
  <conditionalFormatting sqref="E55:E56">
    <cfRule type="cellIs" dxfId="1003" priority="99" operator="equal">
      <formula>0</formula>
    </cfRule>
  </conditionalFormatting>
  <conditionalFormatting sqref="F24:F25">
    <cfRule type="cellIs" dxfId="1002" priority="130" operator="lessThan">
      <formula>1</formula>
    </cfRule>
  </conditionalFormatting>
  <conditionalFormatting sqref="D26:D27">
    <cfRule type="cellIs" dxfId="1001" priority="126" operator="equal">
      <formula>0</formula>
    </cfRule>
  </conditionalFormatting>
  <conditionalFormatting sqref="E68:E69">
    <cfRule type="cellIs" dxfId="1000" priority="122" operator="equal">
      <formula>0</formula>
    </cfRule>
  </conditionalFormatting>
  <conditionalFormatting sqref="F53:F54">
    <cfRule type="cellIs" dxfId="999" priority="127" operator="lessThan">
      <formula>1</formula>
    </cfRule>
  </conditionalFormatting>
  <conditionalFormatting sqref="E85:E86">
    <cfRule type="cellIs" dxfId="998" priority="119" operator="equal">
      <formula>0</formula>
    </cfRule>
  </conditionalFormatting>
  <conditionalFormatting sqref="D28:D29">
    <cfRule type="cellIs" dxfId="997" priority="110" operator="equal">
      <formula>0</formula>
    </cfRule>
  </conditionalFormatting>
  <conditionalFormatting sqref="E87:E88">
    <cfRule type="cellIs" dxfId="996" priority="117" operator="equal">
      <formula>0</formula>
    </cfRule>
  </conditionalFormatting>
  <conditionalFormatting sqref="F85:F86">
    <cfRule type="cellIs" dxfId="995" priority="118" operator="lessThan">
      <formula>1</formula>
    </cfRule>
  </conditionalFormatting>
  <conditionalFormatting sqref="D35:D36">
    <cfRule type="cellIs" dxfId="994" priority="114" operator="equal">
      <formula>0</formula>
    </cfRule>
  </conditionalFormatting>
  <conditionalFormatting sqref="E45:E46">
    <cfRule type="cellIs" dxfId="993" priority="107" operator="equal">
      <formula>0</formula>
    </cfRule>
  </conditionalFormatting>
  <conditionalFormatting sqref="D55:D56">
    <cfRule type="cellIs" dxfId="992" priority="98" operator="equal">
      <formula>0</formula>
    </cfRule>
  </conditionalFormatting>
  <conditionalFormatting sqref="D85:D86">
    <cfRule type="cellIs" dxfId="991" priority="108" operator="equal">
      <formula>0</formula>
    </cfRule>
  </conditionalFormatting>
  <conditionalFormatting sqref="E39:E40">
    <cfRule type="cellIs" dxfId="990" priority="105" operator="equal">
      <formula>0</formula>
    </cfRule>
  </conditionalFormatting>
  <conditionalFormatting sqref="D39:D40">
    <cfRule type="cellIs" dxfId="989" priority="104" operator="equal">
      <formula>0</formula>
    </cfRule>
  </conditionalFormatting>
  <conditionalFormatting sqref="F39:F40">
    <cfRule type="cellIs" dxfId="988" priority="103" operator="lessThan">
      <formula>1</formula>
    </cfRule>
  </conditionalFormatting>
  <conditionalFormatting sqref="D37:D38">
    <cfRule type="cellIs" dxfId="987" priority="101" operator="equal">
      <formula>0</formula>
    </cfRule>
  </conditionalFormatting>
  <conditionalFormatting sqref="D70:D71">
    <cfRule type="cellIs" dxfId="986" priority="95" operator="equal">
      <formula>0</formula>
    </cfRule>
  </conditionalFormatting>
  <conditionalFormatting sqref="E70:E71">
    <cfRule type="cellIs" dxfId="985" priority="96" operator="equal">
      <formula>0</formula>
    </cfRule>
  </conditionalFormatting>
  <conditionalFormatting sqref="F70:F71">
    <cfRule type="cellIs" dxfId="984" priority="94" operator="lessThan">
      <formula>1</formula>
    </cfRule>
  </conditionalFormatting>
  <conditionalFormatting sqref="F72:F73">
    <cfRule type="cellIs" dxfId="983" priority="91" operator="lessThan">
      <formula>1</formula>
    </cfRule>
  </conditionalFormatting>
  <conditionalFormatting sqref="E72:E73">
    <cfRule type="cellIs" dxfId="982" priority="93" operator="equal">
      <formula>0</formula>
    </cfRule>
  </conditionalFormatting>
  <conditionalFormatting sqref="D72:D73">
    <cfRule type="cellIs" dxfId="981" priority="92" operator="equal">
      <formula>0</formula>
    </cfRule>
  </conditionalFormatting>
  <conditionalFormatting sqref="E74:E75">
    <cfRule type="cellIs" dxfId="980" priority="90" operator="equal">
      <formula>0</formula>
    </cfRule>
  </conditionalFormatting>
  <conditionalFormatting sqref="E80:E81">
    <cfRule type="cellIs" dxfId="979" priority="87" operator="equal">
      <formula>0</formula>
    </cfRule>
  </conditionalFormatting>
  <conditionalFormatting sqref="E92:E93">
    <cfRule type="cellIs" dxfId="978" priority="84" operator="equal">
      <formula>0</formula>
    </cfRule>
  </conditionalFormatting>
  <conditionalFormatting sqref="E94:E95">
    <cfRule type="cellIs" dxfId="977" priority="81" operator="equal">
      <formula>0</formula>
    </cfRule>
  </conditionalFormatting>
  <conditionalFormatting sqref="E98:E99">
    <cfRule type="cellIs" dxfId="976" priority="78" operator="equal">
      <formula>0</formula>
    </cfRule>
  </conditionalFormatting>
  <conditionalFormatting sqref="E110:E111">
    <cfRule type="cellIs" dxfId="975" priority="75" operator="equal">
      <formula>0</formula>
    </cfRule>
  </conditionalFormatting>
  <conditionalFormatting sqref="D112:D113">
    <cfRule type="cellIs" dxfId="974" priority="68" operator="equal">
      <formula>0</formula>
    </cfRule>
  </conditionalFormatting>
  <conditionalFormatting sqref="D100:D101">
    <cfRule type="cellIs" dxfId="973" priority="71" operator="equal">
      <formula>0</formula>
    </cfRule>
  </conditionalFormatting>
  <conditionalFormatting sqref="E62:E63">
    <cfRule type="cellIs" dxfId="972" priority="61" operator="equal">
      <formula>0</formula>
    </cfRule>
  </conditionalFormatting>
  <conditionalFormatting sqref="E76:E77">
    <cfRule type="cellIs" dxfId="971" priority="58" operator="equal">
      <formula>0</formula>
    </cfRule>
  </conditionalFormatting>
  <conditionalFormatting sqref="E108:E109">
    <cfRule type="cellIs" dxfId="970" priority="52" operator="equal">
      <formula>0</formula>
    </cfRule>
  </conditionalFormatting>
  <conditionalFormatting sqref="D96:D97">
    <cfRule type="cellIs" dxfId="969" priority="54" operator="equal">
      <formula>0</formula>
    </cfRule>
  </conditionalFormatting>
  <conditionalFormatting sqref="F32:F33">
    <cfRule type="cellIs" dxfId="968" priority="48" operator="lessThan">
      <formula>1</formula>
    </cfRule>
  </conditionalFormatting>
  <conditionalFormatting sqref="D32:D33">
    <cfRule type="cellIs" dxfId="967" priority="49" operator="equal">
      <formula>0</formula>
    </cfRule>
  </conditionalFormatting>
  <conditionalFormatting sqref="E78:E79">
    <cfRule type="cellIs" dxfId="966" priority="47" operator="equal">
      <formula>0</formula>
    </cfRule>
  </conditionalFormatting>
  <conditionalFormatting sqref="D78:D79">
    <cfRule type="cellIs" dxfId="965" priority="46" operator="equal">
      <formula>0</formula>
    </cfRule>
  </conditionalFormatting>
  <conditionalFormatting sqref="F78:F79">
    <cfRule type="cellIs" dxfId="964" priority="45" operator="lessThan">
      <formula>1</formula>
    </cfRule>
  </conditionalFormatting>
  <conditionalFormatting sqref="E106:E107">
    <cfRule type="cellIs" dxfId="963" priority="44" operator="equal">
      <formula>0</formula>
    </cfRule>
  </conditionalFormatting>
  <conditionalFormatting sqref="D106:D107">
    <cfRule type="cellIs" dxfId="962" priority="43" operator="equal">
      <formula>0</formula>
    </cfRule>
  </conditionalFormatting>
  <conditionalFormatting sqref="F106:F107">
    <cfRule type="cellIs" dxfId="961" priority="42" operator="lessThan">
      <formula>1</formula>
    </cfRule>
  </conditionalFormatting>
  <conditionalFormatting sqref="E57:E58">
    <cfRule type="cellIs" dxfId="960" priority="41" operator="equal">
      <formula>0</formula>
    </cfRule>
  </conditionalFormatting>
  <conditionalFormatting sqref="D57:D58">
    <cfRule type="cellIs" dxfId="959" priority="40" operator="equal">
      <formula>0</formula>
    </cfRule>
  </conditionalFormatting>
  <conditionalFormatting sqref="E102:E103">
    <cfRule type="cellIs" dxfId="958" priority="38" operator="equal">
      <formula>0</formula>
    </cfRule>
  </conditionalFormatting>
  <conditionalFormatting sqref="D102:D103">
    <cfRule type="cellIs" dxfId="957" priority="37" operator="equal">
      <formula>0</formula>
    </cfRule>
  </conditionalFormatting>
  <conditionalFormatting sqref="E47:E48">
    <cfRule type="cellIs" dxfId="956" priority="35" operator="equal">
      <formula>0</formula>
    </cfRule>
  </conditionalFormatting>
  <conditionalFormatting sqref="D47:D48">
    <cfRule type="cellIs" dxfId="955" priority="34" operator="equal">
      <formula>0</formula>
    </cfRule>
  </conditionalFormatting>
  <conditionalFormatting sqref="E89:E90">
    <cfRule type="cellIs" dxfId="954" priority="32" operator="equal">
      <formula>0</formula>
    </cfRule>
  </conditionalFormatting>
  <conditionalFormatting sqref="F89:F90">
    <cfRule type="cellIs" dxfId="953" priority="31" operator="lessThan">
      <formula>1</formula>
    </cfRule>
  </conditionalFormatting>
  <conditionalFormatting sqref="E82:E83">
    <cfRule type="cellIs" dxfId="952" priority="29" operator="equal">
      <formula>0</formula>
    </cfRule>
  </conditionalFormatting>
  <conditionalFormatting sqref="D89:D90">
    <cfRule type="cellIs" dxfId="951" priority="30" operator="equal">
      <formula>0</formula>
    </cfRule>
  </conditionalFormatting>
  <conditionalFormatting sqref="E114:E115">
    <cfRule type="cellIs" dxfId="950" priority="26" operator="equal">
      <formula>0</formula>
    </cfRule>
  </conditionalFormatting>
  <conditionalFormatting sqref="E128:E129">
    <cfRule type="cellIs" dxfId="949" priority="164" operator="equal">
      <formula>0</formula>
    </cfRule>
  </conditionalFormatting>
  <conditionalFormatting sqref="F128:F129">
    <cfRule type="cellIs" dxfId="948" priority="162" operator="lessThan">
      <formula>1</formula>
    </cfRule>
  </conditionalFormatting>
  <conditionalFormatting sqref="D125:D126">
    <cfRule type="cellIs" dxfId="947" priority="166" operator="equal">
      <formula>0</formula>
    </cfRule>
  </conditionalFormatting>
  <conditionalFormatting sqref="F125:F126">
    <cfRule type="cellIs" dxfId="946" priority="165" operator="lessThan">
      <formula>1</formula>
    </cfRule>
  </conditionalFormatting>
  <conditionalFormatting sqref="E138:E139">
    <cfRule type="cellIs" dxfId="945" priority="161" operator="equal">
      <formula>0</formula>
    </cfRule>
  </conditionalFormatting>
  <conditionalFormatting sqref="F138:F139">
    <cfRule type="cellIs" dxfId="944" priority="160" operator="lessThan">
      <formula>1</formula>
    </cfRule>
  </conditionalFormatting>
  <conditionalFormatting sqref="E136:E137">
    <cfRule type="cellIs" dxfId="943" priority="158" operator="equal">
      <formula>0</formula>
    </cfRule>
  </conditionalFormatting>
  <conditionalFormatting sqref="F136:F137">
    <cfRule type="cellIs" dxfId="942" priority="157" operator="lessThan">
      <formula>1</formula>
    </cfRule>
  </conditionalFormatting>
  <conditionalFormatting sqref="D136:D137">
    <cfRule type="cellIs" dxfId="941" priority="156" operator="equal">
      <formula>0</formula>
    </cfRule>
  </conditionalFormatting>
  <conditionalFormatting sqref="F141:F142">
    <cfRule type="cellIs" dxfId="940" priority="150" operator="lessThan">
      <formula>1</formula>
    </cfRule>
  </conditionalFormatting>
  <conditionalFormatting sqref="F133:F134">
    <cfRule type="cellIs" dxfId="939" priority="147" operator="lessThan">
      <formula>1</formula>
    </cfRule>
  </conditionalFormatting>
  <conditionalFormatting sqref="E133:E134">
    <cfRule type="cellIs" dxfId="938" priority="149" operator="equal">
      <formula>0</formula>
    </cfRule>
  </conditionalFormatting>
  <conditionalFormatting sqref="E143">
    <cfRule type="cellIs" dxfId="937" priority="146" operator="equal">
      <formula>0</formula>
    </cfRule>
  </conditionalFormatting>
  <conditionalFormatting sqref="F43:F46">
    <cfRule type="cellIs" dxfId="936" priority="132" operator="lessThan">
      <formula>1</formula>
    </cfRule>
  </conditionalFormatting>
  <conditionalFormatting sqref="F41:F42">
    <cfRule type="cellIs" dxfId="935" priority="135" operator="lessThan">
      <formula>1</formula>
    </cfRule>
  </conditionalFormatting>
  <conditionalFormatting sqref="D66:D67">
    <cfRule type="cellIs" dxfId="934" priority="124" operator="equal">
      <formula>0</formula>
    </cfRule>
  </conditionalFormatting>
  <conditionalFormatting sqref="F66:F67">
    <cfRule type="cellIs" dxfId="933" priority="123" operator="lessThan">
      <formula>1</formula>
    </cfRule>
  </conditionalFormatting>
  <conditionalFormatting sqref="D68:D69">
    <cfRule type="cellIs" dxfId="932" priority="121" operator="equal">
      <formula>0</formula>
    </cfRule>
  </conditionalFormatting>
  <conditionalFormatting sqref="F68:F69">
    <cfRule type="cellIs" dxfId="931" priority="120" operator="lessThan">
      <formula>1</formula>
    </cfRule>
  </conditionalFormatting>
  <conditionalFormatting sqref="E35:E36">
    <cfRule type="cellIs" dxfId="930" priority="115" operator="equal">
      <formula>0</formula>
    </cfRule>
  </conditionalFormatting>
  <conditionalFormatting sqref="F87:F88">
    <cfRule type="cellIs" dxfId="929" priority="116" operator="lessThan">
      <formula>1</formula>
    </cfRule>
  </conditionalFormatting>
  <conditionalFormatting sqref="F35:F36">
    <cfRule type="cellIs" dxfId="928" priority="113" operator="lessThan">
      <formula>1</formula>
    </cfRule>
  </conditionalFormatting>
  <conditionalFormatting sqref="D17:D18">
    <cfRule type="cellIs" dxfId="927" priority="112" operator="equal">
      <formula>0</formula>
    </cfRule>
  </conditionalFormatting>
  <conditionalFormatting sqref="F17:F18">
    <cfRule type="cellIs" dxfId="926" priority="111" operator="lessThan">
      <formula>1</formula>
    </cfRule>
  </conditionalFormatting>
  <conditionalFormatting sqref="D45:D46">
    <cfRule type="cellIs" dxfId="925" priority="106" operator="equal">
      <formula>0</formula>
    </cfRule>
  </conditionalFormatting>
  <conditionalFormatting sqref="D87:D88">
    <cfRule type="cellIs" dxfId="924" priority="109" operator="equal">
      <formula>0</formula>
    </cfRule>
  </conditionalFormatting>
  <conditionalFormatting sqref="F98:F99">
    <cfRule type="cellIs" dxfId="923" priority="76" operator="lessThan">
      <formula>1</formula>
    </cfRule>
  </conditionalFormatting>
  <conditionalFormatting sqref="F110:F111">
    <cfRule type="cellIs" dxfId="922" priority="73" operator="lessThan">
      <formula>1</formula>
    </cfRule>
  </conditionalFormatting>
  <conditionalFormatting sqref="D80:D81">
    <cfRule type="cellIs" dxfId="921" priority="86" operator="equal">
      <formula>0</formula>
    </cfRule>
  </conditionalFormatting>
  <conditionalFormatting sqref="D92:D93">
    <cfRule type="cellIs" dxfId="920" priority="83" operator="equal">
      <formula>0</formula>
    </cfRule>
  </conditionalFormatting>
  <conditionalFormatting sqref="D74:D75">
    <cfRule type="cellIs" dxfId="919" priority="89" operator="equal">
      <formula>0</formula>
    </cfRule>
  </conditionalFormatting>
  <conditionalFormatting sqref="F74:F75">
    <cfRule type="cellIs" dxfId="918" priority="88" operator="lessThan">
      <formula>1</formula>
    </cfRule>
  </conditionalFormatting>
  <conditionalFormatting sqref="F80:F81">
    <cfRule type="cellIs" dxfId="917" priority="85" operator="lessThan">
      <formula>1</formula>
    </cfRule>
  </conditionalFormatting>
  <conditionalFormatting sqref="D110:D111">
    <cfRule type="cellIs" dxfId="916" priority="74" operator="equal">
      <formula>0</formula>
    </cfRule>
  </conditionalFormatting>
  <conditionalFormatting sqref="F92:F93">
    <cfRule type="cellIs" dxfId="915" priority="82" operator="lessThan">
      <formula>1</formula>
    </cfRule>
  </conditionalFormatting>
  <conditionalFormatting sqref="D94:D95">
    <cfRule type="cellIs" dxfId="914" priority="80" operator="equal">
      <formula>0</formula>
    </cfRule>
  </conditionalFormatting>
  <conditionalFormatting sqref="F94:F95">
    <cfRule type="cellIs" dxfId="913" priority="79" operator="lessThan">
      <formula>1</formula>
    </cfRule>
  </conditionalFormatting>
  <conditionalFormatting sqref="D98:D99">
    <cfRule type="cellIs" dxfId="912" priority="77" operator="equal">
      <formula>0</formula>
    </cfRule>
  </conditionalFormatting>
  <conditionalFormatting sqref="E100:E101">
    <cfRule type="cellIs" dxfId="911" priority="72" operator="equal">
      <formula>0</formula>
    </cfRule>
  </conditionalFormatting>
  <conditionalFormatting sqref="F100:F101">
    <cfRule type="cellIs" dxfId="910" priority="70" operator="lessThan">
      <formula>1</formula>
    </cfRule>
  </conditionalFormatting>
  <conditionalFormatting sqref="F112:F113">
    <cfRule type="cellIs" dxfId="909" priority="67" operator="lessThan">
      <formula>1</formula>
    </cfRule>
  </conditionalFormatting>
  <conditionalFormatting sqref="E112:E113">
    <cfRule type="cellIs" dxfId="908" priority="69" operator="equal">
      <formula>0</formula>
    </cfRule>
  </conditionalFormatting>
  <conditionalFormatting sqref="D19:D20">
    <cfRule type="cellIs" dxfId="907" priority="66" operator="equal">
      <formula>0</formula>
    </cfRule>
  </conditionalFormatting>
  <conditionalFormatting sqref="F19:F20">
    <cfRule type="cellIs" dxfId="906" priority="65" operator="lessThan">
      <formula>1</formula>
    </cfRule>
  </conditionalFormatting>
  <conditionalFormatting sqref="D49:D50">
    <cfRule type="cellIs" dxfId="905" priority="63" operator="equal">
      <formula>0</formula>
    </cfRule>
  </conditionalFormatting>
  <conditionalFormatting sqref="F49:F50">
    <cfRule type="cellIs" dxfId="904" priority="62" operator="lessThan">
      <formula>1</formula>
    </cfRule>
  </conditionalFormatting>
  <conditionalFormatting sqref="D62:D63">
    <cfRule type="cellIs" dxfId="903" priority="60" operator="equal">
      <formula>0</formula>
    </cfRule>
  </conditionalFormatting>
  <conditionalFormatting sqref="F62:F63">
    <cfRule type="cellIs" dxfId="902" priority="59" operator="lessThan">
      <formula>1</formula>
    </cfRule>
  </conditionalFormatting>
  <conditionalFormatting sqref="D76:D77">
    <cfRule type="cellIs" dxfId="901" priority="57" operator="equal">
      <formula>0</formula>
    </cfRule>
  </conditionalFormatting>
  <conditionalFormatting sqref="F76:F77">
    <cfRule type="cellIs" dxfId="900" priority="56" operator="lessThan">
      <formula>1</formula>
    </cfRule>
  </conditionalFormatting>
  <conditionalFormatting sqref="E96:E97">
    <cfRule type="cellIs" dxfId="899" priority="55" operator="equal">
      <formula>0</formula>
    </cfRule>
  </conditionalFormatting>
  <conditionalFormatting sqref="F96:F97">
    <cfRule type="cellIs" dxfId="898" priority="53" operator="lessThan">
      <formula>1</formula>
    </cfRule>
  </conditionalFormatting>
  <conditionalFormatting sqref="D108:D109">
    <cfRule type="cellIs" dxfId="897" priority="51" operator="equal">
      <formula>0</formula>
    </cfRule>
  </conditionalFormatting>
  <conditionalFormatting sqref="F108:F109">
    <cfRule type="cellIs" dxfId="896" priority="50" operator="lessThan">
      <formula>1</formula>
    </cfRule>
  </conditionalFormatting>
  <conditionalFormatting sqref="F57:F58">
    <cfRule type="cellIs" dxfId="895" priority="39" operator="lessThan">
      <formula>1</formula>
    </cfRule>
  </conditionalFormatting>
  <conditionalFormatting sqref="F102:F103">
    <cfRule type="cellIs" dxfId="894" priority="36" operator="lessThan">
      <formula>1</formula>
    </cfRule>
  </conditionalFormatting>
  <conditionalFormatting sqref="F47:F48">
    <cfRule type="cellIs" dxfId="893" priority="33" operator="lessThan">
      <formula>1</formula>
    </cfRule>
  </conditionalFormatting>
  <conditionalFormatting sqref="D82:D83">
    <cfRule type="cellIs" dxfId="892" priority="28" operator="equal">
      <formula>0</formula>
    </cfRule>
  </conditionalFormatting>
  <conditionalFormatting sqref="F82:F83">
    <cfRule type="cellIs" dxfId="891" priority="27" operator="lessThan">
      <formula>1</formula>
    </cfRule>
  </conditionalFormatting>
  <conditionalFormatting sqref="F114:F115">
    <cfRule type="cellIs" dxfId="890" priority="24" operator="lessThan">
      <formula>1</formula>
    </cfRule>
  </conditionalFormatting>
  <conditionalFormatting sqref="D114:D115">
    <cfRule type="cellIs" dxfId="889" priority="25" operator="equal">
      <formula>0</formula>
    </cfRule>
  </conditionalFormatting>
  <conditionalFormatting sqref="E64:E65">
    <cfRule type="cellIs" dxfId="888" priority="23" operator="equal">
      <formula>0</formula>
    </cfRule>
  </conditionalFormatting>
  <conditionalFormatting sqref="D64:D65">
    <cfRule type="cellIs" dxfId="887" priority="22" operator="equal">
      <formula>0</formula>
    </cfRule>
  </conditionalFormatting>
  <conditionalFormatting sqref="F64:F65">
    <cfRule type="cellIs" dxfId="886" priority="21" operator="lessThan">
      <formula>1</formula>
    </cfRule>
  </conditionalFormatting>
  <conditionalFormatting sqref="E51:E52">
    <cfRule type="cellIs" dxfId="885" priority="20" operator="equal">
      <formula>0</formula>
    </cfRule>
  </conditionalFormatting>
  <conditionalFormatting sqref="D51:D52">
    <cfRule type="cellIs" dxfId="884" priority="19" operator="equal">
      <formula>0</formula>
    </cfRule>
  </conditionalFormatting>
  <conditionalFormatting sqref="F51:F52">
    <cfRule type="cellIs" dxfId="883" priority="18" operator="lessThan">
      <formula>1</formula>
    </cfRule>
  </conditionalFormatting>
  <conditionalFormatting sqref="E15:E16">
    <cfRule type="cellIs" dxfId="882" priority="17" operator="equal">
      <formula>0</formula>
    </cfRule>
  </conditionalFormatting>
  <conditionalFormatting sqref="E21:E22">
    <cfRule type="cellIs" dxfId="881" priority="16" operator="equal">
      <formula>0</formula>
    </cfRule>
  </conditionalFormatting>
  <conditionalFormatting sqref="E17:E18">
    <cfRule type="cellIs" dxfId="880" priority="15" operator="equal">
      <formula>0</formula>
    </cfRule>
  </conditionalFormatting>
  <conditionalFormatting sqref="E19:E20">
    <cfRule type="cellIs" dxfId="879" priority="14" operator="equal">
      <formula>0</formula>
    </cfRule>
  </conditionalFormatting>
  <conditionalFormatting sqref="E24:E25">
    <cfRule type="cellIs" dxfId="878" priority="13" operator="equal">
      <formula>0</formula>
    </cfRule>
  </conditionalFormatting>
  <conditionalFormatting sqref="E26:E27">
    <cfRule type="cellIs" dxfId="877" priority="12" operator="equal">
      <formula>0</formula>
    </cfRule>
  </conditionalFormatting>
  <conditionalFormatting sqref="E28:E29">
    <cfRule type="cellIs" dxfId="876" priority="11" operator="equal">
      <formula>0</formula>
    </cfRule>
  </conditionalFormatting>
  <conditionalFormatting sqref="E32:E33">
    <cfRule type="cellIs" dxfId="875" priority="9" operator="equal">
      <formula>0</formula>
    </cfRule>
  </conditionalFormatting>
  <conditionalFormatting sqref="E30:E31">
    <cfRule type="cellIs" dxfId="874" priority="10" operator="equal">
      <formula>0</formula>
    </cfRule>
  </conditionalFormatting>
  <conditionalFormatting sqref="D118:E118">
    <cfRule type="cellIs" dxfId="873" priority="8" operator="equal">
      <formula>0</formula>
    </cfRule>
  </conditionalFormatting>
  <conditionalFormatting sqref="F118">
    <cfRule type="cellIs" dxfId="872" priority="7" operator="lessThan">
      <formula>1</formula>
    </cfRule>
  </conditionalFormatting>
  <conditionalFormatting sqref="D104:D105">
    <cfRule type="cellIs" dxfId="871" priority="5" operator="equal">
      <formula>0</formula>
    </cfRule>
  </conditionalFormatting>
  <conditionalFormatting sqref="E104:E105">
    <cfRule type="cellIs" dxfId="870" priority="6" operator="equal">
      <formula>0</formula>
    </cfRule>
  </conditionalFormatting>
  <conditionalFormatting sqref="F104:F105">
    <cfRule type="cellIs" dxfId="869" priority="4" operator="lessThan">
      <formula>1</formula>
    </cfRule>
  </conditionalFormatting>
  <conditionalFormatting sqref="D59:D60">
    <cfRule type="cellIs" dxfId="868" priority="2" operator="equal">
      <formula>0</formula>
    </cfRule>
  </conditionalFormatting>
  <conditionalFormatting sqref="E59:E60">
    <cfRule type="cellIs" dxfId="867" priority="3" operator="equal">
      <formula>0</formula>
    </cfRule>
  </conditionalFormatting>
  <conditionalFormatting sqref="F59:F60">
    <cfRule type="cellIs" dxfId="866" priority="1" operator="lessThan">
      <formula>1</formula>
    </cfRule>
  </conditionalFormatting>
  <conditionalFormatting sqref="D117:E117 D30:D31 D119:E119 E120">
    <cfRule type="cellIs" dxfId="865" priority="143" operator="equal">
      <formula>0</formula>
    </cfRule>
  </conditionalFormatting>
  <conditionalFormatting sqref="F117 F26:F31 F119">
    <cfRule type="cellIs" dxfId="864" priority="142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A537-759A-47BF-B0E8-EC3E5FDFE6D2}">
  <dimension ref="B2:H140"/>
  <sheetViews>
    <sheetView zoomScale="85" zoomScaleNormal="85" workbookViewId="0">
      <pane ySplit="5" topLeftCell="A117" activePane="bottomLeft" state="frozen"/>
      <selection pane="bottomLeft" activeCell="C134" sqref="C134:F134"/>
    </sheetView>
  </sheetViews>
  <sheetFormatPr baseColWidth="10" defaultColWidth="11.44140625" defaultRowHeight="13.8" x14ac:dyDescent="0.3"/>
  <cols>
    <col min="1" max="1" width="11.44140625" style="1"/>
    <col min="2" max="2" width="11.109375" style="1" customWidth="1"/>
    <col min="3" max="3" width="81.109375" style="1" customWidth="1"/>
    <col min="4" max="4" width="9.5546875" style="3" customWidth="1"/>
    <col min="5" max="5" width="11.5546875" style="4" customWidth="1"/>
    <col min="6" max="6" width="14.109375" style="5" bestFit="1" customWidth="1"/>
    <col min="7" max="7" width="20.44140625" style="5" customWidth="1"/>
    <col min="8" max="8" width="15.77734375" style="1" bestFit="1" customWidth="1"/>
    <col min="9" max="16384" width="11.44140625" style="1"/>
  </cols>
  <sheetData>
    <row r="2" spans="2:8" ht="15.6" x14ac:dyDescent="0.3">
      <c r="C2" s="2" t="s">
        <v>262</v>
      </c>
    </row>
    <row r="3" spans="2:8" ht="15.6" x14ac:dyDescent="0.3">
      <c r="C3" s="2" t="s">
        <v>1</v>
      </c>
    </row>
    <row r="4" spans="2:8" x14ac:dyDescent="0.3">
      <c r="C4" s="6" t="s">
        <v>263</v>
      </c>
    </row>
    <row r="5" spans="2:8" ht="18" x14ac:dyDescent="0.3">
      <c r="B5" s="7"/>
      <c r="D5" s="1"/>
      <c r="E5" s="1"/>
      <c r="F5" s="8"/>
      <c r="G5" s="9"/>
    </row>
    <row r="6" spans="2:8" ht="17.25" customHeight="1" x14ac:dyDescent="0.25">
      <c r="B6" s="84" t="s">
        <v>3</v>
      </c>
      <c r="C6" s="84" t="s">
        <v>4</v>
      </c>
      <c r="D6" s="84" t="s">
        <v>5</v>
      </c>
      <c r="E6" s="86" t="s">
        <v>6</v>
      </c>
      <c r="F6" s="10" t="s">
        <v>7</v>
      </c>
      <c r="G6" s="88" t="s">
        <v>8</v>
      </c>
    </row>
    <row r="7" spans="2:8" ht="17.25" customHeight="1" x14ac:dyDescent="0.25">
      <c r="B7" s="85"/>
      <c r="C7" s="85"/>
      <c r="D7" s="85"/>
      <c r="E7" s="87"/>
      <c r="F7" s="11" t="s">
        <v>9</v>
      </c>
      <c r="G7" s="89"/>
    </row>
    <row r="8" spans="2:8" ht="17.25" customHeight="1" x14ac:dyDescent="0.3">
      <c r="B8" s="12">
        <v>0</v>
      </c>
      <c r="C8" s="71" t="s">
        <v>10</v>
      </c>
      <c r="D8" s="71"/>
      <c r="E8" s="71"/>
      <c r="F8" s="71"/>
      <c r="G8" s="72"/>
    </row>
    <row r="9" spans="2:8" ht="17.25" customHeight="1" x14ac:dyDescent="0.3">
      <c r="B9" s="13" t="s">
        <v>11</v>
      </c>
      <c r="C9" s="14" t="s">
        <v>12</v>
      </c>
      <c r="D9" s="15" t="s">
        <v>13</v>
      </c>
      <c r="E9" s="16">
        <v>1</v>
      </c>
      <c r="F9" s="17"/>
      <c r="G9" s="17"/>
    </row>
    <row r="10" spans="2:8" ht="17.25" customHeight="1" x14ac:dyDescent="0.3">
      <c r="B10" s="13" t="s">
        <v>14</v>
      </c>
      <c r="C10" s="14" t="s">
        <v>15</v>
      </c>
      <c r="D10" s="15" t="s">
        <v>13</v>
      </c>
      <c r="E10" s="16">
        <v>1</v>
      </c>
      <c r="F10" s="17"/>
      <c r="G10" s="17"/>
    </row>
    <row r="11" spans="2:8" ht="17.25" customHeight="1" x14ac:dyDescent="0.3">
      <c r="B11" s="18"/>
      <c r="C11" s="69" t="s">
        <v>16</v>
      </c>
      <c r="D11" s="70"/>
      <c r="E11" s="70"/>
      <c r="F11" s="70"/>
      <c r="G11" s="19">
        <f>G9+G10</f>
        <v>0</v>
      </c>
      <c r="H11" s="20"/>
    </row>
    <row r="12" spans="2:8" ht="17.25" customHeight="1" x14ac:dyDescent="0.3">
      <c r="B12" s="20"/>
      <c r="C12" s="20"/>
      <c r="D12" s="20"/>
      <c r="E12" s="20"/>
      <c r="F12" s="20"/>
      <c r="G12" s="20"/>
      <c r="H12" s="20"/>
    </row>
    <row r="13" spans="2:8" ht="17.25" customHeight="1" x14ac:dyDescent="0.3">
      <c r="B13" s="20"/>
      <c r="C13" s="20"/>
      <c r="D13" s="20"/>
      <c r="E13" s="20"/>
      <c r="F13" s="20"/>
      <c r="G13" s="20"/>
      <c r="H13" s="20"/>
    </row>
    <row r="14" spans="2:8" x14ac:dyDescent="0.3">
      <c r="B14" s="21" t="s">
        <v>17</v>
      </c>
      <c r="C14" s="71" t="s">
        <v>254</v>
      </c>
      <c r="D14" s="71"/>
      <c r="E14" s="71"/>
      <c r="F14" s="71"/>
      <c r="G14" s="72"/>
    </row>
    <row r="15" spans="2:8" x14ac:dyDescent="0.3">
      <c r="B15" s="73" t="s">
        <v>19</v>
      </c>
      <c r="C15" s="73"/>
      <c r="D15" s="73"/>
      <c r="E15" s="73"/>
      <c r="F15" s="73"/>
      <c r="G15" s="73"/>
    </row>
    <row r="16" spans="2:8" x14ac:dyDescent="0.3">
      <c r="B16" s="74" t="s">
        <v>20</v>
      </c>
      <c r="C16" s="22" t="s">
        <v>21</v>
      </c>
      <c r="D16" s="76" t="s">
        <v>22</v>
      </c>
      <c r="E16" s="78">
        <v>20.059999999999999</v>
      </c>
      <c r="F16" s="80"/>
      <c r="G16" s="82"/>
    </row>
    <row r="17" spans="2:8" x14ac:dyDescent="0.3">
      <c r="B17" s="75"/>
      <c r="C17" s="23" t="s">
        <v>23</v>
      </c>
      <c r="D17" s="77"/>
      <c r="E17" s="79"/>
      <c r="F17" s="81"/>
      <c r="G17" s="83"/>
    </row>
    <row r="18" spans="2:8" x14ac:dyDescent="0.3">
      <c r="B18" s="74" t="s">
        <v>24</v>
      </c>
      <c r="C18" s="22" t="s">
        <v>25</v>
      </c>
      <c r="D18" s="76" t="s">
        <v>26</v>
      </c>
      <c r="E18" s="78">
        <v>3.51</v>
      </c>
      <c r="F18" s="80"/>
      <c r="G18" s="82"/>
    </row>
    <row r="19" spans="2:8" x14ac:dyDescent="0.3">
      <c r="B19" s="75"/>
      <c r="C19" s="23" t="s">
        <v>27</v>
      </c>
      <c r="D19" s="77"/>
      <c r="E19" s="79"/>
      <c r="F19" s="81"/>
      <c r="G19" s="83"/>
    </row>
    <row r="20" spans="2:8" x14ac:dyDescent="0.3">
      <c r="B20" s="74" t="s">
        <v>28</v>
      </c>
      <c r="C20" s="22" t="s">
        <v>29</v>
      </c>
      <c r="D20" s="76" t="s">
        <v>26</v>
      </c>
      <c r="E20" s="78">
        <v>20.399999999999999</v>
      </c>
      <c r="F20" s="80"/>
      <c r="G20" s="82"/>
    </row>
    <row r="21" spans="2:8" x14ac:dyDescent="0.3">
      <c r="B21" s="75"/>
      <c r="C21" s="23" t="s">
        <v>30</v>
      </c>
      <c r="D21" s="77"/>
      <c r="E21" s="79"/>
      <c r="F21" s="81"/>
      <c r="G21" s="83"/>
    </row>
    <row r="22" spans="2:8" x14ac:dyDescent="0.3">
      <c r="B22" s="74" t="s">
        <v>31</v>
      </c>
      <c r="C22" s="22" t="s">
        <v>32</v>
      </c>
      <c r="D22" s="76" t="s">
        <v>26</v>
      </c>
      <c r="E22" s="78">
        <v>1.25</v>
      </c>
      <c r="F22" s="80"/>
      <c r="G22" s="82"/>
    </row>
    <row r="23" spans="2:8" x14ac:dyDescent="0.3">
      <c r="B23" s="75"/>
      <c r="C23" s="24" t="s">
        <v>33</v>
      </c>
      <c r="D23" s="77"/>
      <c r="E23" s="79"/>
      <c r="F23" s="81"/>
      <c r="G23" s="83"/>
    </row>
    <row r="24" spans="2:8" x14ac:dyDescent="0.3">
      <c r="B24" s="90" t="s">
        <v>34</v>
      </c>
      <c r="C24" s="91"/>
      <c r="D24" s="91"/>
      <c r="E24" s="91"/>
      <c r="F24" s="91"/>
      <c r="G24" s="92"/>
    </row>
    <row r="25" spans="2:8" ht="20.25" customHeight="1" x14ac:dyDescent="0.3">
      <c r="B25" s="74" t="s">
        <v>35</v>
      </c>
      <c r="C25" s="22" t="s">
        <v>36</v>
      </c>
      <c r="D25" s="76" t="s">
        <v>26</v>
      </c>
      <c r="E25" s="78">
        <v>1.33</v>
      </c>
      <c r="F25" s="80"/>
      <c r="G25" s="82"/>
    </row>
    <row r="26" spans="2:8" x14ac:dyDescent="0.3">
      <c r="B26" s="75"/>
      <c r="C26" s="23" t="s">
        <v>241</v>
      </c>
      <c r="D26" s="77"/>
      <c r="E26" s="79"/>
      <c r="F26" s="81"/>
      <c r="G26" s="93"/>
    </row>
    <row r="27" spans="2:8" ht="20.25" customHeight="1" x14ac:dyDescent="0.3">
      <c r="B27" s="74" t="s">
        <v>38</v>
      </c>
      <c r="C27" s="22" t="s">
        <v>39</v>
      </c>
      <c r="D27" s="76" t="s">
        <v>26</v>
      </c>
      <c r="E27" s="78">
        <v>0.88</v>
      </c>
      <c r="F27" s="80"/>
      <c r="G27" s="82"/>
    </row>
    <row r="28" spans="2:8" x14ac:dyDescent="0.3">
      <c r="B28" s="75"/>
      <c r="C28" s="23" t="s">
        <v>27</v>
      </c>
      <c r="D28" s="77"/>
      <c r="E28" s="79"/>
      <c r="F28" s="81"/>
      <c r="G28" s="93"/>
    </row>
    <row r="29" spans="2:8" x14ac:dyDescent="0.3">
      <c r="B29" s="74" t="s">
        <v>40</v>
      </c>
      <c r="C29" s="22" t="s">
        <v>41</v>
      </c>
      <c r="D29" s="76" t="s">
        <v>26</v>
      </c>
      <c r="E29" s="78">
        <v>8.58</v>
      </c>
      <c r="F29" s="80"/>
      <c r="G29" s="82"/>
    </row>
    <row r="30" spans="2:8" x14ac:dyDescent="0.3">
      <c r="B30" s="75"/>
      <c r="C30" s="24" t="s">
        <v>42</v>
      </c>
      <c r="D30" s="77"/>
      <c r="E30" s="79"/>
      <c r="F30" s="81"/>
      <c r="G30" s="93"/>
      <c r="H30" s="4"/>
    </row>
    <row r="31" spans="2:8" x14ac:dyDescent="0.3">
      <c r="B31" s="74" t="s">
        <v>46</v>
      </c>
      <c r="C31" s="22" t="s">
        <v>44</v>
      </c>
      <c r="D31" s="76" t="s">
        <v>22</v>
      </c>
      <c r="E31" s="78">
        <v>0.75</v>
      </c>
      <c r="F31" s="80"/>
      <c r="G31" s="82"/>
    </row>
    <row r="32" spans="2:8" x14ac:dyDescent="0.3">
      <c r="B32" s="75"/>
      <c r="C32" s="24" t="s">
        <v>255</v>
      </c>
      <c r="D32" s="77"/>
      <c r="E32" s="79"/>
      <c r="F32" s="81"/>
      <c r="G32" s="83"/>
    </row>
    <row r="33" spans="2:7" x14ac:dyDescent="0.3">
      <c r="B33" s="74" t="s">
        <v>43</v>
      </c>
      <c r="C33" s="22" t="s">
        <v>47</v>
      </c>
      <c r="D33" s="76" t="s">
        <v>22</v>
      </c>
      <c r="E33" s="78">
        <v>10.6</v>
      </c>
      <c r="F33" s="80"/>
      <c r="G33" s="82"/>
    </row>
    <row r="34" spans="2:7" x14ac:dyDescent="0.3">
      <c r="B34" s="75"/>
      <c r="C34" s="24" t="s">
        <v>48</v>
      </c>
      <c r="D34" s="77"/>
      <c r="E34" s="79"/>
      <c r="F34" s="81"/>
      <c r="G34" s="83"/>
    </row>
    <row r="35" spans="2:7" x14ac:dyDescent="0.3">
      <c r="B35" s="90" t="s">
        <v>49</v>
      </c>
      <c r="C35" s="91"/>
      <c r="D35" s="91"/>
      <c r="E35" s="91"/>
      <c r="F35" s="91"/>
      <c r="G35" s="92"/>
    </row>
    <row r="36" spans="2:7" x14ac:dyDescent="0.3">
      <c r="B36" s="74" t="s">
        <v>50</v>
      </c>
      <c r="C36" s="22" t="s">
        <v>51</v>
      </c>
      <c r="D36" s="76" t="s">
        <v>22</v>
      </c>
      <c r="E36" s="78">
        <v>0.91</v>
      </c>
      <c r="F36" s="80"/>
      <c r="G36" s="82"/>
    </row>
    <row r="37" spans="2:7" x14ac:dyDescent="0.3">
      <c r="B37" s="75"/>
      <c r="C37" s="23" t="s">
        <v>52</v>
      </c>
      <c r="D37" s="77"/>
      <c r="E37" s="79"/>
      <c r="F37" s="81"/>
      <c r="G37" s="93"/>
    </row>
    <row r="38" spans="2:7" ht="27.6" x14ac:dyDescent="0.3">
      <c r="B38" s="74" t="s">
        <v>53</v>
      </c>
      <c r="C38" s="22" t="s">
        <v>54</v>
      </c>
      <c r="D38" s="76" t="s">
        <v>22</v>
      </c>
      <c r="E38" s="78">
        <v>44.17</v>
      </c>
      <c r="F38" s="80"/>
      <c r="G38" s="82"/>
    </row>
    <row r="39" spans="2:7" x14ac:dyDescent="0.3">
      <c r="B39" s="75"/>
      <c r="C39" s="23" t="s">
        <v>55</v>
      </c>
      <c r="D39" s="77"/>
      <c r="E39" s="79"/>
      <c r="F39" s="81"/>
      <c r="G39" s="93"/>
    </row>
    <row r="40" spans="2:7" x14ac:dyDescent="0.3">
      <c r="B40" s="74" t="s">
        <v>56</v>
      </c>
      <c r="C40" s="22" t="s">
        <v>57</v>
      </c>
      <c r="D40" s="76" t="s">
        <v>26</v>
      </c>
      <c r="E40" s="78">
        <v>0.43</v>
      </c>
      <c r="F40" s="80"/>
      <c r="G40" s="82"/>
    </row>
    <row r="41" spans="2:7" x14ac:dyDescent="0.3">
      <c r="B41" s="75"/>
      <c r="C41" s="23" t="s">
        <v>58</v>
      </c>
      <c r="D41" s="77"/>
      <c r="E41" s="79"/>
      <c r="F41" s="81"/>
      <c r="G41" s="93"/>
    </row>
    <row r="42" spans="2:7" ht="20.25" customHeight="1" x14ac:dyDescent="0.3">
      <c r="B42" s="74" t="s">
        <v>59</v>
      </c>
      <c r="C42" s="22" t="s">
        <v>60</v>
      </c>
      <c r="D42" s="94" t="s">
        <v>26</v>
      </c>
      <c r="E42" s="78">
        <v>0.26</v>
      </c>
      <c r="F42" s="80"/>
      <c r="G42" s="96"/>
    </row>
    <row r="43" spans="2:7" x14ac:dyDescent="0.3">
      <c r="B43" s="75"/>
      <c r="C43" s="23" t="s">
        <v>61</v>
      </c>
      <c r="D43" s="95"/>
      <c r="E43" s="79"/>
      <c r="F43" s="81"/>
      <c r="G43" s="97"/>
    </row>
    <row r="44" spans="2:7" ht="20.25" customHeight="1" x14ac:dyDescent="0.25">
      <c r="B44" s="74" t="s">
        <v>62</v>
      </c>
      <c r="C44" s="29" t="s">
        <v>63</v>
      </c>
      <c r="D44" s="76" t="s">
        <v>64</v>
      </c>
      <c r="E44" s="78">
        <v>28.51</v>
      </c>
      <c r="F44" s="80"/>
      <c r="G44" s="82"/>
    </row>
    <row r="45" spans="2:7" x14ac:dyDescent="0.3">
      <c r="B45" s="75"/>
      <c r="C45" s="23" t="s">
        <v>61</v>
      </c>
      <c r="D45" s="77"/>
      <c r="E45" s="79"/>
      <c r="F45" s="81"/>
      <c r="G45" s="83"/>
    </row>
    <row r="46" spans="2:7" x14ac:dyDescent="0.25">
      <c r="B46" s="74" t="s">
        <v>65</v>
      </c>
      <c r="C46" s="29" t="s">
        <v>66</v>
      </c>
      <c r="D46" s="76" t="s">
        <v>22</v>
      </c>
      <c r="E46" s="78">
        <v>8.6999999999999993</v>
      </c>
      <c r="F46" s="80"/>
      <c r="G46" s="82"/>
    </row>
    <row r="47" spans="2:7" x14ac:dyDescent="0.25">
      <c r="B47" s="75"/>
      <c r="C47" s="30" t="s">
        <v>67</v>
      </c>
      <c r="D47" s="77"/>
      <c r="E47" s="79"/>
      <c r="F47" s="81"/>
      <c r="G47" s="83"/>
    </row>
    <row r="48" spans="2:7" x14ac:dyDescent="0.3">
      <c r="B48" s="74" t="s">
        <v>68</v>
      </c>
      <c r="C48" s="22" t="s">
        <v>69</v>
      </c>
      <c r="D48" s="76" t="s">
        <v>26</v>
      </c>
      <c r="E48" s="78">
        <f>1.02*2*1.2</f>
        <v>2.448</v>
      </c>
      <c r="F48" s="80"/>
      <c r="G48" s="82"/>
    </row>
    <row r="49" spans="2:7" x14ac:dyDescent="0.3">
      <c r="B49" s="75"/>
      <c r="C49" s="23" t="s">
        <v>70</v>
      </c>
      <c r="D49" s="77"/>
      <c r="E49" s="79"/>
      <c r="F49" s="81"/>
      <c r="G49" s="93"/>
    </row>
    <row r="50" spans="2:7" x14ac:dyDescent="0.3">
      <c r="B50" s="74" t="s">
        <v>71</v>
      </c>
      <c r="C50" s="22" t="s">
        <v>72</v>
      </c>
      <c r="D50" s="76" t="s">
        <v>73</v>
      </c>
      <c r="E50" s="78">
        <v>1</v>
      </c>
      <c r="F50" s="80"/>
      <c r="G50" s="82"/>
    </row>
    <row r="51" spans="2:7" x14ac:dyDescent="0.3">
      <c r="B51" s="75"/>
      <c r="C51" s="23" t="s">
        <v>74</v>
      </c>
      <c r="D51" s="77"/>
      <c r="E51" s="79"/>
      <c r="F51" s="81"/>
      <c r="G51" s="93"/>
    </row>
    <row r="52" spans="2:7" ht="27.6" x14ac:dyDescent="0.3">
      <c r="B52" s="74" t="s">
        <v>75</v>
      </c>
      <c r="C52" s="22" t="s">
        <v>76</v>
      </c>
      <c r="D52" s="94" t="s">
        <v>73</v>
      </c>
      <c r="E52" s="78">
        <v>4</v>
      </c>
      <c r="F52" s="80"/>
      <c r="G52" s="96"/>
    </row>
    <row r="53" spans="2:7" x14ac:dyDescent="0.3">
      <c r="B53" s="75"/>
      <c r="C53" s="23" t="s">
        <v>77</v>
      </c>
      <c r="D53" s="95"/>
      <c r="E53" s="79"/>
      <c r="F53" s="81"/>
      <c r="G53" s="97"/>
    </row>
    <row r="54" spans="2:7" ht="20.25" customHeight="1" x14ac:dyDescent="0.3">
      <c r="B54" s="74" t="s">
        <v>78</v>
      </c>
      <c r="C54" s="22" t="s">
        <v>79</v>
      </c>
      <c r="D54" s="76" t="s">
        <v>22</v>
      </c>
      <c r="E54" s="78">
        <v>98.75</v>
      </c>
      <c r="F54" s="80"/>
      <c r="G54" s="82"/>
    </row>
    <row r="55" spans="2:7" x14ac:dyDescent="0.25">
      <c r="B55" s="75"/>
      <c r="C55" s="30" t="s">
        <v>80</v>
      </c>
      <c r="D55" s="77"/>
      <c r="E55" s="79"/>
      <c r="F55" s="81"/>
      <c r="G55" s="93"/>
    </row>
    <row r="56" spans="2:7" x14ac:dyDescent="0.25">
      <c r="B56" s="74" t="s">
        <v>81</v>
      </c>
      <c r="C56" s="29" t="s">
        <v>82</v>
      </c>
      <c r="D56" s="76" t="s">
        <v>22</v>
      </c>
      <c r="E56" s="78">
        <v>5.5</v>
      </c>
      <c r="F56" s="80"/>
      <c r="G56" s="82"/>
    </row>
    <row r="57" spans="2:7" x14ac:dyDescent="0.25">
      <c r="B57" s="75"/>
      <c r="C57" s="31" t="s">
        <v>83</v>
      </c>
      <c r="D57" s="77"/>
      <c r="E57" s="79"/>
      <c r="F57" s="81"/>
      <c r="G57" s="83"/>
    </row>
    <row r="58" spans="2:7" x14ac:dyDescent="0.25">
      <c r="B58" s="74" t="s">
        <v>84</v>
      </c>
      <c r="C58" s="29" t="s">
        <v>85</v>
      </c>
      <c r="D58" s="76" t="s">
        <v>26</v>
      </c>
      <c r="E58" s="78">
        <v>0.1</v>
      </c>
      <c r="F58" s="80"/>
      <c r="G58" s="82"/>
    </row>
    <row r="59" spans="2:7" x14ac:dyDescent="0.25">
      <c r="B59" s="75"/>
      <c r="C59" s="31" t="s">
        <v>86</v>
      </c>
      <c r="D59" s="77"/>
      <c r="E59" s="79"/>
      <c r="F59" s="81"/>
      <c r="G59" s="83"/>
    </row>
    <row r="60" spans="2:7" ht="27.6" x14ac:dyDescent="0.25">
      <c r="B60" s="74" t="s">
        <v>87</v>
      </c>
      <c r="C60" s="32" t="s">
        <v>88</v>
      </c>
      <c r="D60" s="76" t="s">
        <v>89</v>
      </c>
      <c r="E60" s="78">
        <v>1</v>
      </c>
      <c r="F60" s="80"/>
      <c r="G60" s="82"/>
    </row>
    <row r="61" spans="2:7" x14ac:dyDescent="0.25">
      <c r="B61" s="75"/>
      <c r="C61" s="31" t="s">
        <v>90</v>
      </c>
      <c r="D61" s="77"/>
      <c r="E61" s="79"/>
      <c r="F61" s="81"/>
      <c r="G61" s="83"/>
    </row>
    <row r="62" spans="2:7" x14ac:dyDescent="0.3">
      <c r="B62" s="98" t="s">
        <v>91</v>
      </c>
      <c r="C62" s="99"/>
      <c r="D62" s="99"/>
      <c r="E62" s="99"/>
      <c r="F62" s="99"/>
      <c r="G62" s="100"/>
    </row>
    <row r="63" spans="2:7" ht="41.4" x14ac:dyDescent="0.3">
      <c r="B63" s="74" t="s">
        <v>92</v>
      </c>
      <c r="C63" s="22" t="s">
        <v>93</v>
      </c>
      <c r="D63" s="76" t="s">
        <v>73</v>
      </c>
      <c r="E63" s="78">
        <v>4</v>
      </c>
      <c r="F63" s="80"/>
      <c r="G63" s="82"/>
    </row>
    <row r="64" spans="2:7" x14ac:dyDescent="0.25">
      <c r="B64" s="75"/>
      <c r="C64" s="31" t="s">
        <v>94</v>
      </c>
      <c r="D64" s="77"/>
      <c r="E64" s="79"/>
      <c r="F64" s="81"/>
      <c r="G64" s="93"/>
    </row>
    <row r="65" spans="2:7" ht="41.4" x14ac:dyDescent="0.3">
      <c r="B65" s="74" t="s">
        <v>95</v>
      </c>
      <c r="C65" s="22" t="s">
        <v>96</v>
      </c>
      <c r="D65" s="76" t="s">
        <v>73</v>
      </c>
      <c r="E65" s="78">
        <v>1</v>
      </c>
      <c r="F65" s="80"/>
      <c r="G65" s="82"/>
    </row>
    <row r="66" spans="2:7" x14ac:dyDescent="0.25">
      <c r="B66" s="75"/>
      <c r="C66" s="31" t="s">
        <v>97</v>
      </c>
      <c r="D66" s="77"/>
      <c r="E66" s="79"/>
      <c r="F66" s="81"/>
      <c r="G66" s="93"/>
    </row>
    <row r="67" spans="2:7" x14ac:dyDescent="0.25">
      <c r="B67" s="74" t="s">
        <v>98</v>
      </c>
      <c r="C67" s="29" t="s">
        <v>99</v>
      </c>
      <c r="D67" s="76" t="s">
        <v>100</v>
      </c>
      <c r="E67" s="78">
        <v>37.020000000000003</v>
      </c>
      <c r="F67" s="80"/>
      <c r="G67" s="82"/>
    </row>
    <row r="68" spans="2:7" x14ac:dyDescent="0.25">
      <c r="B68" s="75"/>
      <c r="C68" s="31" t="s">
        <v>101</v>
      </c>
      <c r="D68" s="77"/>
      <c r="E68" s="79"/>
      <c r="F68" s="81"/>
      <c r="G68" s="93"/>
    </row>
    <row r="69" spans="2:7" x14ac:dyDescent="0.25">
      <c r="B69" s="74" t="s">
        <v>102</v>
      </c>
      <c r="C69" s="29" t="s">
        <v>103</v>
      </c>
      <c r="D69" s="76" t="s">
        <v>100</v>
      </c>
      <c r="E69" s="78">
        <v>57.26</v>
      </c>
      <c r="F69" s="80"/>
      <c r="G69" s="82"/>
    </row>
    <row r="70" spans="2:7" x14ac:dyDescent="0.25">
      <c r="B70" s="75"/>
      <c r="C70" s="31" t="s">
        <v>104</v>
      </c>
      <c r="D70" s="77"/>
      <c r="E70" s="79"/>
      <c r="F70" s="81"/>
      <c r="G70" s="93"/>
    </row>
    <row r="71" spans="2:7" x14ac:dyDescent="0.3">
      <c r="B71" s="74" t="s">
        <v>105</v>
      </c>
      <c r="C71" s="22" t="s">
        <v>106</v>
      </c>
      <c r="D71" s="76" t="s">
        <v>100</v>
      </c>
      <c r="E71" s="78">
        <v>21</v>
      </c>
      <c r="F71" s="80"/>
      <c r="G71" s="82"/>
    </row>
    <row r="72" spans="2:7" x14ac:dyDescent="0.25">
      <c r="B72" s="75"/>
      <c r="C72" s="31" t="s">
        <v>107</v>
      </c>
      <c r="D72" s="77"/>
      <c r="E72" s="79"/>
      <c r="F72" s="81"/>
      <c r="G72" s="83"/>
    </row>
    <row r="73" spans="2:7" ht="32.4" customHeight="1" x14ac:dyDescent="0.25">
      <c r="B73" s="74" t="s">
        <v>108</v>
      </c>
      <c r="C73" s="29" t="s">
        <v>109</v>
      </c>
      <c r="D73" s="76" t="s">
        <v>22</v>
      </c>
      <c r="E73" s="78">
        <v>21.53</v>
      </c>
      <c r="F73" s="80"/>
      <c r="G73" s="82"/>
    </row>
    <row r="74" spans="2:7" x14ac:dyDescent="0.25">
      <c r="B74" s="75"/>
      <c r="C74" s="31" t="s">
        <v>110</v>
      </c>
      <c r="D74" s="77"/>
      <c r="E74" s="79"/>
      <c r="F74" s="81"/>
      <c r="G74" s="93"/>
    </row>
    <row r="75" spans="2:7" ht="27.6" x14ac:dyDescent="0.3">
      <c r="B75" s="74" t="s">
        <v>111</v>
      </c>
      <c r="C75" s="22" t="s">
        <v>112</v>
      </c>
      <c r="D75" s="76" t="s">
        <v>22</v>
      </c>
      <c r="E75" s="78">
        <v>21.28</v>
      </c>
      <c r="F75" s="80"/>
      <c r="G75" s="82"/>
    </row>
    <row r="76" spans="2:7" x14ac:dyDescent="0.25">
      <c r="B76" s="75"/>
      <c r="C76" s="31" t="s">
        <v>113</v>
      </c>
      <c r="D76" s="77"/>
      <c r="E76" s="79"/>
      <c r="F76" s="81"/>
      <c r="G76" s="93"/>
    </row>
    <row r="77" spans="2:7" ht="27.6" x14ac:dyDescent="0.3">
      <c r="B77" s="74" t="s">
        <v>114</v>
      </c>
      <c r="C77" s="22" t="s">
        <v>115</v>
      </c>
      <c r="D77" s="76" t="s">
        <v>100</v>
      </c>
      <c r="E77" s="78">
        <f>((2.44*2+2.11)+(2.44*2+3.38+2.11))*1.2</f>
        <v>20.831999999999997</v>
      </c>
      <c r="F77" s="80"/>
      <c r="G77" s="82"/>
    </row>
    <row r="78" spans="2:7" x14ac:dyDescent="0.25">
      <c r="B78" s="75"/>
      <c r="C78" s="31" t="s">
        <v>116</v>
      </c>
      <c r="D78" s="77"/>
      <c r="E78" s="79"/>
      <c r="F78" s="81"/>
      <c r="G78" s="93"/>
    </row>
    <row r="79" spans="2:7" ht="27.6" x14ac:dyDescent="0.3">
      <c r="B79" s="74" t="s">
        <v>117</v>
      </c>
      <c r="C79" s="22" t="s">
        <v>118</v>
      </c>
      <c r="D79" s="76" t="s">
        <v>73</v>
      </c>
      <c r="E79" s="78">
        <v>2</v>
      </c>
      <c r="F79" s="80"/>
      <c r="G79" s="82"/>
    </row>
    <row r="80" spans="2:7" x14ac:dyDescent="0.25">
      <c r="B80" s="75"/>
      <c r="C80" s="31" t="s">
        <v>119</v>
      </c>
      <c r="D80" s="77"/>
      <c r="E80" s="79"/>
      <c r="F80" s="81"/>
      <c r="G80" s="93"/>
    </row>
    <row r="81" spans="2:7" ht="33" customHeight="1" x14ac:dyDescent="0.3">
      <c r="B81" s="74" t="s">
        <v>120</v>
      </c>
      <c r="C81" s="22" t="s">
        <v>121</v>
      </c>
      <c r="D81" s="76" t="s">
        <v>13</v>
      </c>
      <c r="E81" s="78">
        <v>1</v>
      </c>
      <c r="F81" s="80"/>
      <c r="G81" s="82"/>
    </row>
    <row r="82" spans="2:7" x14ac:dyDescent="0.25">
      <c r="B82" s="75"/>
      <c r="C82" s="31" t="s">
        <v>122</v>
      </c>
      <c r="D82" s="77"/>
      <c r="E82" s="79"/>
      <c r="F82" s="81"/>
      <c r="G82" s="93"/>
    </row>
    <row r="83" spans="2:7" ht="46.8" customHeight="1" x14ac:dyDescent="0.3">
      <c r="B83" s="74" t="s">
        <v>123</v>
      </c>
      <c r="C83" s="22" t="s">
        <v>124</v>
      </c>
      <c r="D83" s="76" t="s">
        <v>73</v>
      </c>
      <c r="E83" s="78">
        <v>4</v>
      </c>
      <c r="F83" s="80"/>
      <c r="G83" s="82"/>
    </row>
    <row r="84" spans="2:7" x14ac:dyDescent="0.25">
      <c r="B84" s="75"/>
      <c r="C84" s="31" t="s">
        <v>125</v>
      </c>
      <c r="D84" s="77"/>
      <c r="E84" s="79"/>
      <c r="F84" s="81"/>
      <c r="G84" s="93"/>
    </row>
    <row r="85" spans="2:7" x14ac:dyDescent="0.3">
      <c r="B85" s="98" t="s">
        <v>126</v>
      </c>
      <c r="C85" s="99"/>
      <c r="D85" s="99"/>
      <c r="E85" s="99"/>
      <c r="F85" s="99"/>
      <c r="G85" s="100"/>
    </row>
    <row r="86" spans="2:7" x14ac:dyDescent="0.3">
      <c r="B86" s="74" t="s">
        <v>127</v>
      </c>
      <c r="C86" s="22" t="s">
        <v>128</v>
      </c>
      <c r="D86" s="76" t="s">
        <v>22</v>
      </c>
      <c r="E86" s="78">
        <v>98</v>
      </c>
      <c r="F86" s="80"/>
      <c r="G86" s="82"/>
    </row>
    <row r="87" spans="2:7" x14ac:dyDescent="0.3">
      <c r="B87" s="75"/>
      <c r="C87" s="23" t="s">
        <v>129</v>
      </c>
      <c r="D87" s="77"/>
      <c r="E87" s="79"/>
      <c r="F87" s="81"/>
      <c r="G87" s="93"/>
    </row>
    <row r="88" spans="2:7" x14ac:dyDescent="0.3">
      <c r="B88" s="74" t="s">
        <v>130</v>
      </c>
      <c r="C88" s="22" t="s">
        <v>131</v>
      </c>
      <c r="D88" s="76" t="s">
        <v>22</v>
      </c>
      <c r="E88" s="78">
        <v>98</v>
      </c>
      <c r="F88" s="80"/>
      <c r="G88" s="82"/>
    </row>
    <row r="89" spans="2:7" x14ac:dyDescent="0.3">
      <c r="B89" s="75"/>
      <c r="C89" s="23" t="s">
        <v>129</v>
      </c>
      <c r="D89" s="77"/>
      <c r="E89" s="79"/>
      <c r="F89" s="81"/>
      <c r="G89" s="93"/>
    </row>
    <row r="90" spans="2:7" x14ac:dyDescent="0.3">
      <c r="B90" s="74" t="s">
        <v>132</v>
      </c>
      <c r="C90" s="22" t="s">
        <v>133</v>
      </c>
      <c r="D90" s="76" t="s">
        <v>13</v>
      </c>
      <c r="E90" s="78">
        <v>1</v>
      </c>
      <c r="F90" s="80"/>
      <c r="G90" s="82"/>
    </row>
    <row r="91" spans="2:7" x14ac:dyDescent="0.3">
      <c r="B91" s="75"/>
      <c r="C91" s="23" t="s">
        <v>134</v>
      </c>
      <c r="D91" s="77"/>
      <c r="E91" s="79"/>
      <c r="F91" s="81"/>
      <c r="G91" s="93"/>
    </row>
    <row r="92" spans="2:7" x14ac:dyDescent="0.3">
      <c r="B92" s="98" t="s">
        <v>135</v>
      </c>
      <c r="C92" s="99"/>
      <c r="D92" s="99"/>
      <c r="E92" s="99"/>
      <c r="F92" s="99"/>
      <c r="G92" s="100"/>
    </row>
    <row r="93" spans="2:7" x14ac:dyDescent="0.25">
      <c r="B93" s="74" t="s">
        <v>136</v>
      </c>
      <c r="C93" s="29" t="s">
        <v>137</v>
      </c>
      <c r="D93" s="76" t="s">
        <v>73</v>
      </c>
      <c r="E93" s="78">
        <v>10</v>
      </c>
      <c r="F93" s="80"/>
      <c r="G93" s="82"/>
    </row>
    <row r="94" spans="2:7" x14ac:dyDescent="0.25">
      <c r="B94" s="75"/>
      <c r="C94" s="31" t="s">
        <v>138</v>
      </c>
      <c r="D94" s="77"/>
      <c r="E94" s="79"/>
      <c r="F94" s="81"/>
      <c r="G94" s="93"/>
    </row>
    <row r="95" spans="2:7" x14ac:dyDescent="0.25">
      <c r="B95" s="74" t="s">
        <v>139</v>
      </c>
      <c r="C95" s="29" t="s">
        <v>140</v>
      </c>
      <c r="D95" s="76" t="s">
        <v>73</v>
      </c>
      <c r="E95" s="78">
        <v>10</v>
      </c>
      <c r="F95" s="80"/>
      <c r="G95" s="82"/>
    </row>
    <row r="96" spans="2:7" x14ac:dyDescent="0.25">
      <c r="B96" s="75"/>
      <c r="C96" s="31" t="s">
        <v>138</v>
      </c>
      <c r="D96" s="77"/>
      <c r="E96" s="79"/>
      <c r="F96" s="81"/>
      <c r="G96" s="93"/>
    </row>
    <row r="97" spans="2:7" x14ac:dyDescent="0.25">
      <c r="B97" s="74" t="s">
        <v>141</v>
      </c>
      <c r="C97" s="29" t="s">
        <v>142</v>
      </c>
      <c r="D97" s="76" t="s">
        <v>100</v>
      </c>
      <c r="E97" s="78">
        <v>15</v>
      </c>
      <c r="F97" s="80"/>
      <c r="G97" s="82"/>
    </row>
    <row r="98" spans="2:7" x14ac:dyDescent="0.25">
      <c r="B98" s="75"/>
      <c r="C98" s="31" t="s">
        <v>138</v>
      </c>
      <c r="D98" s="77"/>
      <c r="E98" s="79"/>
      <c r="F98" s="81"/>
      <c r="G98" s="93"/>
    </row>
    <row r="99" spans="2:7" x14ac:dyDescent="0.25">
      <c r="B99" s="74" t="s">
        <v>143</v>
      </c>
      <c r="C99" s="29" t="s">
        <v>144</v>
      </c>
      <c r="D99" s="76" t="s">
        <v>100</v>
      </c>
      <c r="E99" s="78">
        <v>8</v>
      </c>
      <c r="F99" s="80"/>
      <c r="G99" s="82"/>
    </row>
    <row r="100" spans="2:7" x14ac:dyDescent="0.25">
      <c r="B100" s="75"/>
      <c r="C100" s="31" t="s">
        <v>145</v>
      </c>
      <c r="D100" s="77"/>
      <c r="E100" s="79"/>
      <c r="F100" s="81"/>
      <c r="G100" s="83"/>
    </row>
    <row r="101" spans="2:7" x14ac:dyDescent="0.25">
      <c r="B101" s="74" t="s">
        <v>146</v>
      </c>
      <c r="C101" s="29" t="s">
        <v>147</v>
      </c>
      <c r="D101" s="76" t="s">
        <v>73</v>
      </c>
      <c r="E101" s="78">
        <v>2</v>
      </c>
      <c r="F101" s="80"/>
      <c r="G101" s="82"/>
    </row>
    <row r="102" spans="2:7" x14ac:dyDescent="0.25">
      <c r="B102" s="75"/>
      <c r="C102" s="31" t="s">
        <v>145</v>
      </c>
      <c r="D102" s="77"/>
      <c r="E102" s="79"/>
      <c r="F102" s="81"/>
      <c r="G102" s="83"/>
    </row>
    <row r="103" spans="2:7" x14ac:dyDescent="0.25">
      <c r="B103" s="74" t="s">
        <v>148</v>
      </c>
      <c r="C103" s="29" t="s">
        <v>256</v>
      </c>
      <c r="D103" s="76" t="s">
        <v>73</v>
      </c>
      <c r="E103" s="78">
        <v>4</v>
      </c>
      <c r="F103" s="80"/>
      <c r="G103" s="82"/>
    </row>
    <row r="104" spans="2:7" x14ac:dyDescent="0.25">
      <c r="B104" s="75"/>
      <c r="C104" s="31" t="s">
        <v>257</v>
      </c>
      <c r="D104" s="77"/>
      <c r="E104" s="79"/>
      <c r="F104" s="81"/>
      <c r="G104" s="83"/>
    </row>
    <row r="105" spans="2:7" x14ac:dyDescent="0.25">
      <c r="B105" s="74" t="s">
        <v>151</v>
      </c>
      <c r="C105" s="29" t="s">
        <v>258</v>
      </c>
      <c r="D105" s="76" t="s">
        <v>73</v>
      </c>
      <c r="E105" s="78">
        <v>1</v>
      </c>
      <c r="F105" s="80"/>
      <c r="G105" s="82"/>
    </row>
    <row r="106" spans="2:7" x14ac:dyDescent="0.25">
      <c r="B106" s="75"/>
      <c r="C106" s="31" t="s">
        <v>259</v>
      </c>
      <c r="D106" s="77"/>
      <c r="E106" s="79"/>
      <c r="F106" s="81"/>
      <c r="G106" s="83"/>
    </row>
    <row r="107" spans="2:7" x14ac:dyDescent="0.25">
      <c r="B107" s="74" t="s">
        <v>154</v>
      </c>
      <c r="C107" s="29" t="s">
        <v>155</v>
      </c>
      <c r="D107" s="76" t="s">
        <v>73</v>
      </c>
      <c r="E107" s="78">
        <v>7</v>
      </c>
      <c r="F107" s="80"/>
      <c r="G107" s="82"/>
    </row>
    <row r="108" spans="2:7" x14ac:dyDescent="0.25">
      <c r="B108" s="75"/>
      <c r="C108" s="31" t="s">
        <v>156</v>
      </c>
      <c r="D108" s="77"/>
      <c r="E108" s="79"/>
      <c r="F108" s="81"/>
      <c r="G108" s="83"/>
    </row>
    <row r="109" spans="2:7" x14ac:dyDescent="0.3">
      <c r="B109" s="74" t="s">
        <v>157</v>
      </c>
      <c r="C109" s="22" t="s">
        <v>158</v>
      </c>
      <c r="D109" s="76" t="s">
        <v>73</v>
      </c>
      <c r="E109" s="78">
        <v>1</v>
      </c>
      <c r="F109" s="80"/>
      <c r="G109" s="82"/>
    </row>
    <row r="110" spans="2:7" x14ac:dyDescent="0.25">
      <c r="B110" s="75"/>
      <c r="C110" s="31" t="s">
        <v>159</v>
      </c>
      <c r="D110" s="77"/>
      <c r="E110" s="79"/>
      <c r="F110" s="81"/>
      <c r="G110" s="83"/>
    </row>
    <row r="111" spans="2:7" ht="33" customHeight="1" x14ac:dyDescent="0.25">
      <c r="B111" s="74" t="s">
        <v>160</v>
      </c>
      <c r="C111" s="29" t="s">
        <v>161</v>
      </c>
      <c r="D111" s="76" t="s">
        <v>73</v>
      </c>
      <c r="E111" s="78">
        <v>5</v>
      </c>
      <c r="F111" s="80"/>
      <c r="G111" s="82"/>
    </row>
    <row r="112" spans="2:7" x14ac:dyDescent="0.25">
      <c r="B112" s="75"/>
      <c r="C112" s="31" t="s">
        <v>162</v>
      </c>
      <c r="D112" s="77"/>
      <c r="E112" s="79"/>
      <c r="F112" s="81"/>
      <c r="G112" s="93"/>
    </row>
    <row r="113" spans="2:7" x14ac:dyDescent="0.25">
      <c r="B113" s="74" t="s">
        <v>163</v>
      </c>
      <c r="C113" s="29" t="s">
        <v>164</v>
      </c>
      <c r="D113" s="76" t="s">
        <v>73</v>
      </c>
      <c r="E113" s="78">
        <v>4</v>
      </c>
      <c r="F113" s="80"/>
      <c r="G113" s="82"/>
    </row>
    <row r="114" spans="2:7" x14ac:dyDescent="0.25">
      <c r="B114" s="75"/>
      <c r="C114" s="31" t="s">
        <v>165</v>
      </c>
      <c r="D114" s="77"/>
      <c r="E114" s="79"/>
      <c r="F114" s="81"/>
      <c r="G114" s="93"/>
    </row>
    <row r="115" spans="2:7" x14ac:dyDescent="0.25">
      <c r="B115" s="74" t="s">
        <v>166</v>
      </c>
      <c r="C115" s="29" t="s">
        <v>167</v>
      </c>
      <c r="D115" s="76" t="s">
        <v>73</v>
      </c>
      <c r="E115" s="78">
        <v>8</v>
      </c>
      <c r="F115" s="80"/>
      <c r="G115" s="82"/>
    </row>
    <row r="116" spans="2:7" x14ac:dyDescent="0.25">
      <c r="B116" s="75"/>
      <c r="C116" s="31" t="s">
        <v>168</v>
      </c>
      <c r="D116" s="77"/>
      <c r="E116" s="79"/>
      <c r="F116" s="81"/>
      <c r="G116" s="93"/>
    </row>
    <row r="117" spans="2:7" x14ac:dyDescent="0.3">
      <c r="B117" s="98" t="s">
        <v>169</v>
      </c>
      <c r="C117" s="99"/>
      <c r="D117" s="99"/>
      <c r="E117" s="99"/>
      <c r="F117" s="99"/>
      <c r="G117" s="100"/>
    </row>
    <row r="118" spans="2:7" x14ac:dyDescent="0.25">
      <c r="B118" s="34" t="s">
        <v>170</v>
      </c>
      <c r="C118" s="35" t="s">
        <v>171</v>
      </c>
      <c r="D118" s="36" t="s">
        <v>73</v>
      </c>
      <c r="E118" s="37">
        <v>1</v>
      </c>
      <c r="F118" s="38"/>
      <c r="G118" s="39"/>
    </row>
    <row r="119" spans="2:7" x14ac:dyDescent="0.25">
      <c r="B119" s="34" t="s">
        <v>172</v>
      </c>
      <c r="C119" s="35" t="s">
        <v>243</v>
      </c>
      <c r="D119" s="36" t="s">
        <v>73</v>
      </c>
      <c r="E119" s="37">
        <v>2</v>
      </c>
      <c r="F119" s="38"/>
      <c r="G119" s="39"/>
    </row>
    <row r="120" spans="2:7" x14ac:dyDescent="0.25">
      <c r="B120" s="34" t="s">
        <v>174</v>
      </c>
      <c r="C120" s="35" t="s">
        <v>173</v>
      </c>
      <c r="D120" s="36" t="s">
        <v>73</v>
      </c>
      <c r="E120" s="37">
        <v>2</v>
      </c>
      <c r="F120" s="38"/>
      <c r="G120" s="39"/>
    </row>
    <row r="121" spans="2:7" x14ac:dyDescent="0.25">
      <c r="B121" s="34" t="s">
        <v>244</v>
      </c>
      <c r="C121" s="35" t="s">
        <v>175</v>
      </c>
      <c r="D121" s="36" t="s">
        <v>73</v>
      </c>
      <c r="E121" s="37">
        <v>1</v>
      </c>
      <c r="F121" s="38"/>
      <c r="G121" s="39"/>
    </row>
    <row r="122" spans="2:7" x14ac:dyDescent="0.3">
      <c r="B122" s="40"/>
      <c r="C122" s="101" t="s">
        <v>176</v>
      </c>
      <c r="D122" s="101"/>
      <c r="E122" s="101"/>
      <c r="F122" s="101"/>
      <c r="G122" s="41">
        <f>+SUM(G16:G121)</f>
        <v>0</v>
      </c>
    </row>
    <row r="123" spans="2:7" x14ac:dyDescent="0.3">
      <c r="B123" s="42"/>
      <c r="C123" s="43"/>
      <c r="D123" s="43"/>
      <c r="E123" s="43"/>
      <c r="F123" s="43"/>
      <c r="G123" s="44"/>
    </row>
    <row r="124" spans="2:7" x14ac:dyDescent="0.3">
      <c r="B124" s="42"/>
      <c r="C124" s="43"/>
      <c r="D124" s="43"/>
      <c r="E124" s="43"/>
      <c r="F124" s="43"/>
      <c r="G124" s="44"/>
    </row>
    <row r="125" spans="2:7" x14ac:dyDescent="0.3">
      <c r="B125" s="42"/>
      <c r="C125" s="43"/>
      <c r="D125" s="43"/>
      <c r="E125" s="43"/>
      <c r="F125" s="43"/>
      <c r="G125" s="44"/>
    </row>
    <row r="126" spans="2:7" x14ac:dyDescent="0.3">
      <c r="B126" s="42"/>
      <c r="C126" s="43"/>
      <c r="D126" s="43"/>
      <c r="E126" s="43"/>
      <c r="F126" s="43"/>
      <c r="G126" s="44"/>
    </row>
    <row r="127" spans="2:7" x14ac:dyDescent="0.3">
      <c r="B127" s="109" t="s">
        <v>236</v>
      </c>
      <c r="C127" s="110"/>
      <c r="D127" s="110"/>
      <c r="E127" s="110"/>
      <c r="F127" s="110"/>
      <c r="G127" s="111"/>
    </row>
    <row r="128" spans="2:7" x14ac:dyDescent="0.25">
      <c r="B128" s="84" t="s">
        <v>3</v>
      </c>
      <c r="C128" s="84" t="s">
        <v>4</v>
      </c>
      <c r="D128" s="84" t="s">
        <v>5</v>
      </c>
      <c r="E128" s="86" t="s">
        <v>6</v>
      </c>
      <c r="F128" s="10" t="s">
        <v>7</v>
      </c>
      <c r="G128" s="88" t="s">
        <v>8</v>
      </c>
    </row>
    <row r="129" spans="2:8" x14ac:dyDescent="0.25">
      <c r="B129" s="85"/>
      <c r="C129" s="85"/>
      <c r="D129" s="85"/>
      <c r="E129" s="87"/>
      <c r="F129" s="11" t="s">
        <v>9</v>
      </c>
      <c r="G129" s="89"/>
    </row>
    <row r="130" spans="2:8" x14ac:dyDescent="0.25">
      <c r="B130" s="46">
        <v>0</v>
      </c>
      <c r="C130" s="47" t="str">
        <f>C8</f>
        <v>INSTALLATION ET REPLI DE CHANTIER</v>
      </c>
      <c r="D130" s="48" t="s">
        <v>89</v>
      </c>
      <c r="E130" s="49">
        <v>1</v>
      </c>
      <c r="F130" s="50">
        <f>G11</f>
        <v>0</v>
      </c>
      <c r="G130" s="51">
        <f>E130*F130</f>
        <v>0</v>
      </c>
      <c r="H130" s="52"/>
    </row>
    <row r="131" spans="2:8" x14ac:dyDescent="0.25">
      <c r="B131" s="53" t="str">
        <f>B14</f>
        <v>001</v>
      </c>
      <c r="C131" s="54" t="str">
        <f>C14</f>
        <v>CONSTRUCTION MONOBLOC à 05 COMPARTIMENTS</v>
      </c>
      <c r="D131" s="55" t="s">
        <v>89</v>
      </c>
      <c r="E131" s="55">
        <v>1</v>
      </c>
      <c r="F131" s="56">
        <f>G122</f>
        <v>0</v>
      </c>
      <c r="G131" s="51">
        <f>E131*F131</f>
        <v>0</v>
      </c>
      <c r="H131" s="20"/>
    </row>
    <row r="132" spans="2:8" x14ac:dyDescent="0.25">
      <c r="B132" s="57"/>
      <c r="C132" s="102" t="s">
        <v>237</v>
      </c>
      <c r="D132" s="103"/>
      <c r="E132" s="103"/>
      <c r="F132" s="104"/>
      <c r="G132" s="58">
        <f>SUM(G130:G131)</f>
        <v>0</v>
      </c>
      <c r="H132" s="20"/>
    </row>
    <row r="133" spans="2:8" x14ac:dyDescent="0.25">
      <c r="B133" s="57"/>
      <c r="C133" s="105" t="s">
        <v>276</v>
      </c>
      <c r="D133" s="103"/>
      <c r="E133" s="103"/>
      <c r="F133" s="104"/>
      <c r="G133" s="59">
        <f>G132*8/92</f>
        <v>0</v>
      </c>
      <c r="H133" s="20"/>
    </row>
    <row r="134" spans="2:8" x14ac:dyDescent="0.25">
      <c r="B134" s="57"/>
      <c r="C134" s="102" t="s">
        <v>277</v>
      </c>
      <c r="D134" s="103"/>
      <c r="E134" s="103"/>
      <c r="F134" s="104"/>
      <c r="G134" s="59">
        <f>G132+G133</f>
        <v>0</v>
      </c>
      <c r="H134" s="20"/>
    </row>
    <row r="140" spans="2:8" x14ac:dyDescent="0.3">
      <c r="H140" s="20"/>
    </row>
  </sheetData>
  <mergeCells count="265">
    <mergeCell ref="C132:F132"/>
    <mergeCell ref="C133:F133"/>
    <mergeCell ref="C134:F134"/>
    <mergeCell ref="B117:G117"/>
    <mergeCell ref="C122:F122"/>
    <mergeCell ref="B127:G127"/>
    <mergeCell ref="B128:B129"/>
    <mergeCell ref="C128:C129"/>
    <mergeCell ref="D128:D129"/>
    <mergeCell ref="E128:E129"/>
    <mergeCell ref="G128:G129"/>
    <mergeCell ref="B113:B114"/>
    <mergeCell ref="D113:D114"/>
    <mergeCell ref="E113:E114"/>
    <mergeCell ref="F113:F114"/>
    <mergeCell ref="G113:G114"/>
    <mergeCell ref="B115:B116"/>
    <mergeCell ref="D115:D116"/>
    <mergeCell ref="E115:E116"/>
    <mergeCell ref="F115:F116"/>
    <mergeCell ref="G115:G116"/>
    <mergeCell ref="B109:B110"/>
    <mergeCell ref="D109:D110"/>
    <mergeCell ref="E109:E110"/>
    <mergeCell ref="F109:F110"/>
    <mergeCell ref="G109:G110"/>
    <mergeCell ref="B111:B112"/>
    <mergeCell ref="D111:D112"/>
    <mergeCell ref="E111:E112"/>
    <mergeCell ref="F111:F112"/>
    <mergeCell ref="G111:G112"/>
    <mergeCell ref="B105:B106"/>
    <mergeCell ref="D105:D106"/>
    <mergeCell ref="E105:E106"/>
    <mergeCell ref="F105:F106"/>
    <mergeCell ref="G105:G106"/>
    <mergeCell ref="B107:B108"/>
    <mergeCell ref="D107:D108"/>
    <mergeCell ref="E107:E108"/>
    <mergeCell ref="F107:F108"/>
    <mergeCell ref="G107:G108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0:B91"/>
    <mergeCell ref="D90:D91"/>
    <mergeCell ref="E90:E91"/>
    <mergeCell ref="F90:F91"/>
    <mergeCell ref="G90:G91"/>
    <mergeCell ref="B92:G92"/>
    <mergeCell ref="B86:B87"/>
    <mergeCell ref="D86:D87"/>
    <mergeCell ref="E86:E87"/>
    <mergeCell ref="F86:F87"/>
    <mergeCell ref="G86:G87"/>
    <mergeCell ref="B88:B89"/>
    <mergeCell ref="D88:D89"/>
    <mergeCell ref="E88:E89"/>
    <mergeCell ref="F88:F89"/>
    <mergeCell ref="G88:G89"/>
    <mergeCell ref="B83:B84"/>
    <mergeCell ref="D83:D84"/>
    <mergeCell ref="E83:E84"/>
    <mergeCell ref="F83:F84"/>
    <mergeCell ref="G83:G84"/>
    <mergeCell ref="B85:G85"/>
    <mergeCell ref="B79:B80"/>
    <mergeCell ref="D79:D80"/>
    <mergeCell ref="E79:E80"/>
    <mergeCell ref="F79:F80"/>
    <mergeCell ref="G79:G80"/>
    <mergeCell ref="B81:B82"/>
    <mergeCell ref="D81:D82"/>
    <mergeCell ref="E81:E82"/>
    <mergeCell ref="F81:F82"/>
    <mergeCell ref="G81:G82"/>
    <mergeCell ref="B75:B76"/>
    <mergeCell ref="D75:D76"/>
    <mergeCell ref="E75:E76"/>
    <mergeCell ref="F75:F76"/>
    <mergeCell ref="G75:G76"/>
    <mergeCell ref="B77:B78"/>
    <mergeCell ref="D77:D78"/>
    <mergeCell ref="E77:E78"/>
    <mergeCell ref="F77:F78"/>
    <mergeCell ref="G77:G78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0:B61"/>
    <mergeCell ref="D60:D61"/>
    <mergeCell ref="E60:E61"/>
    <mergeCell ref="F60:F61"/>
    <mergeCell ref="G60:G61"/>
    <mergeCell ref="B62:G62"/>
    <mergeCell ref="B56:B57"/>
    <mergeCell ref="D56:D57"/>
    <mergeCell ref="E56:E57"/>
    <mergeCell ref="F56:F57"/>
    <mergeCell ref="G56:G57"/>
    <mergeCell ref="B58:B59"/>
    <mergeCell ref="D58:D59"/>
    <mergeCell ref="E58:E59"/>
    <mergeCell ref="F58:F59"/>
    <mergeCell ref="G58:G59"/>
    <mergeCell ref="B52:B53"/>
    <mergeCell ref="D52:D53"/>
    <mergeCell ref="E52:E53"/>
    <mergeCell ref="F52:F53"/>
    <mergeCell ref="G52:G53"/>
    <mergeCell ref="B54:B55"/>
    <mergeCell ref="D54:D55"/>
    <mergeCell ref="E54:E55"/>
    <mergeCell ref="F54:F55"/>
    <mergeCell ref="G54:G55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33:B34"/>
    <mergeCell ref="D33:D34"/>
    <mergeCell ref="E33:E34"/>
    <mergeCell ref="F33:F34"/>
    <mergeCell ref="G33:G34"/>
    <mergeCell ref="B35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</mergeCells>
  <conditionalFormatting sqref="E135:E1048576 E123:E126">
    <cfRule type="cellIs" dxfId="863" priority="145" operator="equal">
      <formula>0</formula>
    </cfRule>
  </conditionalFormatting>
  <conditionalFormatting sqref="D118:E119 D31:D32 D121:E121">
    <cfRule type="cellIs" dxfId="862" priority="144" operator="equal">
      <formula>0</formula>
    </cfRule>
  </conditionalFormatting>
  <conditionalFormatting sqref="F118:F119 F27:F32 F121">
    <cfRule type="cellIs" dxfId="861" priority="143" operator="lessThan">
      <formula>1</formula>
    </cfRule>
  </conditionalFormatting>
  <conditionalFormatting sqref="D58:D59">
    <cfRule type="cellIs" dxfId="860" priority="40" operator="equal">
      <formula>0</formula>
    </cfRule>
  </conditionalFormatting>
  <conditionalFormatting sqref="E122">
    <cfRule type="cellIs" dxfId="859" priority="142" operator="equal">
      <formula>0</formula>
    </cfRule>
  </conditionalFormatting>
  <conditionalFormatting sqref="D16:D17">
    <cfRule type="cellIs" dxfId="858" priority="141" operator="equal">
      <formula>0</formula>
    </cfRule>
  </conditionalFormatting>
  <conditionalFormatting sqref="F16:F17">
    <cfRule type="cellIs" dxfId="857" priority="140" operator="lessThan">
      <formula>1</formula>
    </cfRule>
  </conditionalFormatting>
  <conditionalFormatting sqref="E44:E45">
    <cfRule type="cellIs" dxfId="856" priority="134" operator="equal">
      <formula>0</formula>
    </cfRule>
  </conditionalFormatting>
  <conditionalFormatting sqref="D44:D45">
    <cfRule type="cellIs" dxfId="855" priority="133" operator="equal">
      <formula>0</formula>
    </cfRule>
  </conditionalFormatting>
  <conditionalFormatting sqref="F44:F47">
    <cfRule type="cellIs" dxfId="854" priority="132" operator="lessThan">
      <formula>1</formula>
    </cfRule>
  </conditionalFormatting>
  <conditionalFormatting sqref="D22:D23">
    <cfRule type="cellIs" dxfId="853" priority="139" operator="equal">
      <formula>0</formula>
    </cfRule>
  </conditionalFormatting>
  <conditionalFormatting sqref="F22:F23">
    <cfRule type="cellIs" dxfId="852" priority="138" operator="lessThan">
      <formula>1</formula>
    </cfRule>
  </conditionalFormatting>
  <conditionalFormatting sqref="D25:D26">
    <cfRule type="cellIs" dxfId="851" priority="131" operator="equal">
      <formula>0</formula>
    </cfRule>
  </conditionalFormatting>
  <conditionalFormatting sqref="F25:F26">
    <cfRule type="cellIs" dxfId="850" priority="130" operator="lessThan">
      <formula>1</formula>
    </cfRule>
  </conditionalFormatting>
  <conditionalFormatting sqref="E54:E55">
    <cfRule type="cellIs" dxfId="849" priority="129" operator="equal">
      <formula>0</formula>
    </cfRule>
  </conditionalFormatting>
  <conditionalFormatting sqref="D54:D55">
    <cfRule type="cellIs" dxfId="848" priority="128" operator="equal">
      <formula>0</formula>
    </cfRule>
  </conditionalFormatting>
  <conditionalFormatting sqref="F54:F55">
    <cfRule type="cellIs" dxfId="847" priority="127" operator="lessThan">
      <formula>1</formula>
    </cfRule>
  </conditionalFormatting>
  <conditionalFormatting sqref="D42:D43">
    <cfRule type="cellIs" dxfId="846" priority="136" operator="equal">
      <formula>0</formula>
    </cfRule>
  </conditionalFormatting>
  <conditionalFormatting sqref="F42:F43">
    <cfRule type="cellIs" dxfId="845" priority="135" operator="lessThan">
      <formula>1</formula>
    </cfRule>
  </conditionalFormatting>
  <conditionalFormatting sqref="D27:D28">
    <cfRule type="cellIs" dxfId="844" priority="126" operator="equal">
      <formula>0</formula>
    </cfRule>
  </conditionalFormatting>
  <conditionalFormatting sqref="E42:E43">
    <cfRule type="cellIs" dxfId="843" priority="137" operator="equal">
      <formula>0</formula>
    </cfRule>
  </conditionalFormatting>
  <conditionalFormatting sqref="E67:E68">
    <cfRule type="cellIs" dxfId="842" priority="125" operator="equal">
      <formula>0</formula>
    </cfRule>
  </conditionalFormatting>
  <conditionalFormatting sqref="D67:D68">
    <cfRule type="cellIs" dxfId="841" priority="124" operator="equal">
      <formula>0</formula>
    </cfRule>
  </conditionalFormatting>
  <conditionalFormatting sqref="F67:F68">
    <cfRule type="cellIs" dxfId="840" priority="123" operator="lessThan">
      <formula>1</formula>
    </cfRule>
  </conditionalFormatting>
  <conditionalFormatting sqref="E69:E70">
    <cfRule type="cellIs" dxfId="839" priority="122" operator="equal">
      <formula>0</formula>
    </cfRule>
  </conditionalFormatting>
  <conditionalFormatting sqref="D69:D70">
    <cfRule type="cellIs" dxfId="838" priority="121" operator="equal">
      <formula>0</formula>
    </cfRule>
  </conditionalFormatting>
  <conditionalFormatting sqref="F69:F70">
    <cfRule type="cellIs" dxfId="837" priority="120" operator="lessThan">
      <formula>1</formula>
    </cfRule>
  </conditionalFormatting>
  <conditionalFormatting sqref="E86:E87">
    <cfRule type="cellIs" dxfId="836" priority="119" operator="equal">
      <formula>0</formula>
    </cfRule>
  </conditionalFormatting>
  <conditionalFormatting sqref="E88:E89">
    <cfRule type="cellIs" dxfId="835" priority="117" operator="equal">
      <formula>0</formula>
    </cfRule>
  </conditionalFormatting>
  <conditionalFormatting sqref="F86:F87">
    <cfRule type="cellIs" dxfId="834" priority="118" operator="lessThan">
      <formula>1</formula>
    </cfRule>
  </conditionalFormatting>
  <conditionalFormatting sqref="E36:E37">
    <cfRule type="cellIs" dxfId="833" priority="115" operator="equal">
      <formula>0</formula>
    </cfRule>
  </conditionalFormatting>
  <conditionalFormatting sqref="F88:F89">
    <cfRule type="cellIs" dxfId="832" priority="116" operator="lessThan">
      <formula>1</formula>
    </cfRule>
  </conditionalFormatting>
  <conditionalFormatting sqref="D36:D37">
    <cfRule type="cellIs" dxfId="831" priority="114" operator="equal">
      <formula>0</formula>
    </cfRule>
  </conditionalFormatting>
  <conditionalFormatting sqref="F36:F37">
    <cfRule type="cellIs" dxfId="830" priority="113" operator="lessThan">
      <formula>1</formula>
    </cfRule>
  </conditionalFormatting>
  <conditionalFormatting sqref="D18:D19">
    <cfRule type="cellIs" dxfId="829" priority="112" operator="equal">
      <formula>0</formula>
    </cfRule>
  </conditionalFormatting>
  <conditionalFormatting sqref="F18:F19">
    <cfRule type="cellIs" dxfId="828" priority="111" operator="lessThan">
      <formula>1</formula>
    </cfRule>
  </conditionalFormatting>
  <conditionalFormatting sqref="D29:D30">
    <cfRule type="cellIs" dxfId="827" priority="110" operator="equal">
      <formula>0</formula>
    </cfRule>
  </conditionalFormatting>
  <conditionalFormatting sqref="D46:D47">
    <cfRule type="cellIs" dxfId="826" priority="106" operator="equal">
      <formula>0</formula>
    </cfRule>
  </conditionalFormatting>
  <conditionalFormatting sqref="E38:E39">
    <cfRule type="cellIs" dxfId="825" priority="102" operator="equal">
      <formula>0</formula>
    </cfRule>
  </conditionalFormatting>
  <conditionalFormatting sqref="D88:D89">
    <cfRule type="cellIs" dxfId="824" priority="109" operator="equal">
      <formula>0</formula>
    </cfRule>
  </conditionalFormatting>
  <conditionalFormatting sqref="E46:E47">
    <cfRule type="cellIs" dxfId="823" priority="107" operator="equal">
      <formula>0</formula>
    </cfRule>
  </conditionalFormatting>
  <conditionalFormatting sqref="F99:F100">
    <cfRule type="cellIs" dxfId="822" priority="76" operator="lessThan">
      <formula>1</formula>
    </cfRule>
  </conditionalFormatting>
  <conditionalFormatting sqref="D86:D87">
    <cfRule type="cellIs" dxfId="821" priority="108" operator="equal">
      <formula>0</formula>
    </cfRule>
  </conditionalFormatting>
  <conditionalFormatting sqref="F111:F112">
    <cfRule type="cellIs" dxfId="820" priority="73" operator="lessThan">
      <formula>1</formula>
    </cfRule>
  </conditionalFormatting>
  <conditionalFormatting sqref="E99:E100">
    <cfRule type="cellIs" dxfId="819" priority="78" operator="equal">
      <formula>0</formula>
    </cfRule>
  </conditionalFormatting>
  <conditionalFormatting sqref="D40:D41">
    <cfRule type="cellIs" dxfId="818" priority="104" operator="equal">
      <formula>0</formula>
    </cfRule>
  </conditionalFormatting>
  <conditionalFormatting sqref="D38:D39">
    <cfRule type="cellIs" dxfId="817" priority="101" operator="equal">
      <formula>0</formula>
    </cfRule>
  </conditionalFormatting>
  <conditionalFormatting sqref="E40:E41">
    <cfRule type="cellIs" dxfId="816" priority="105" operator="equal">
      <formula>0</formula>
    </cfRule>
  </conditionalFormatting>
  <conditionalFormatting sqref="E111:E112">
    <cfRule type="cellIs" dxfId="815" priority="75" operator="equal">
      <formula>0</formula>
    </cfRule>
  </conditionalFormatting>
  <conditionalFormatting sqref="F40:F41">
    <cfRule type="cellIs" dxfId="814" priority="103" operator="lessThan">
      <formula>1</formula>
    </cfRule>
  </conditionalFormatting>
  <conditionalFormatting sqref="D56:D57">
    <cfRule type="cellIs" dxfId="813" priority="98" operator="equal">
      <formula>0</formula>
    </cfRule>
  </conditionalFormatting>
  <conditionalFormatting sqref="F38:F39">
    <cfRule type="cellIs" dxfId="812" priority="100" operator="lessThan">
      <formula>1</formula>
    </cfRule>
  </conditionalFormatting>
  <conditionalFormatting sqref="D71:D72">
    <cfRule type="cellIs" dxfId="811" priority="95" operator="equal">
      <formula>0</formula>
    </cfRule>
  </conditionalFormatting>
  <conditionalFormatting sqref="E56:E57">
    <cfRule type="cellIs" dxfId="810" priority="99" operator="equal">
      <formula>0</formula>
    </cfRule>
  </conditionalFormatting>
  <conditionalFormatting sqref="D81:D82">
    <cfRule type="cellIs" dxfId="809" priority="86" operator="equal">
      <formula>0</formula>
    </cfRule>
  </conditionalFormatting>
  <conditionalFormatting sqref="F56:F57">
    <cfRule type="cellIs" dxfId="808" priority="97" operator="lessThan">
      <formula>1</formula>
    </cfRule>
  </conditionalFormatting>
  <conditionalFormatting sqref="E73:E74">
    <cfRule type="cellIs" dxfId="807" priority="93" operator="equal">
      <formula>0</formula>
    </cfRule>
  </conditionalFormatting>
  <conditionalFormatting sqref="E71:E72">
    <cfRule type="cellIs" dxfId="806" priority="96" operator="equal">
      <formula>0</formula>
    </cfRule>
  </conditionalFormatting>
  <conditionalFormatting sqref="D73:D74">
    <cfRule type="cellIs" dxfId="805" priority="92" operator="equal">
      <formula>0</formula>
    </cfRule>
  </conditionalFormatting>
  <conditionalFormatting sqref="F71:F72">
    <cfRule type="cellIs" dxfId="804" priority="94" operator="lessThan">
      <formula>1</formula>
    </cfRule>
  </conditionalFormatting>
  <conditionalFormatting sqref="E75:E76">
    <cfRule type="cellIs" dxfId="803" priority="90" operator="equal">
      <formula>0</formula>
    </cfRule>
  </conditionalFormatting>
  <conditionalFormatting sqref="D93:D94">
    <cfRule type="cellIs" dxfId="802" priority="83" operator="equal">
      <formula>0</formula>
    </cfRule>
  </conditionalFormatting>
  <conditionalFormatting sqref="F73:F74">
    <cfRule type="cellIs" dxfId="801" priority="91" operator="lessThan">
      <formula>1</formula>
    </cfRule>
  </conditionalFormatting>
  <conditionalFormatting sqref="D75:D76">
    <cfRule type="cellIs" dxfId="800" priority="89" operator="equal">
      <formula>0</formula>
    </cfRule>
  </conditionalFormatting>
  <conditionalFormatting sqref="F75:F76">
    <cfRule type="cellIs" dxfId="799" priority="88" operator="lessThan">
      <formula>1</formula>
    </cfRule>
  </conditionalFormatting>
  <conditionalFormatting sqref="E81:E82">
    <cfRule type="cellIs" dxfId="798" priority="87" operator="equal">
      <formula>0</formula>
    </cfRule>
  </conditionalFormatting>
  <conditionalFormatting sqref="F81:F82">
    <cfRule type="cellIs" dxfId="797" priority="85" operator="lessThan">
      <formula>1</formula>
    </cfRule>
  </conditionalFormatting>
  <conditionalFormatting sqref="D111:D112">
    <cfRule type="cellIs" dxfId="796" priority="74" operator="equal">
      <formula>0</formula>
    </cfRule>
  </conditionalFormatting>
  <conditionalFormatting sqref="E93:E94">
    <cfRule type="cellIs" dxfId="795" priority="84" operator="equal">
      <formula>0</formula>
    </cfRule>
  </conditionalFormatting>
  <conditionalFormatting sqref="F93:F94">
    <cfRule type="cellIs" dxfId="794" priority="82" operator="lessThan">
      <formula>1</formula>
    </cfRule>
  </conditionalFormatting>
  <conditionalFormatting sqref="E95:E96">
    <cfRule type="cellIs" dxfId="793" priority="81" operator="equal">
      <formula>0</formula>
    </cfRule>
  </conditionalFormatting>
  <conditionalFormatting sqref="D95:D96">
    <cfRule type="cellIs" dxfId="792" priority="80" operator="equal">
      <formula>0</formula>
    </cfRule>
  </conditionalFormatting>
  <conditionalFormatting sqref="F95:F96">
    <cfRule type="cellIs" dxfId="791" priority="79" operator="lessThan">
      <formula>1</formula>
    </cfRule>
  </conditionalFormatting>
  <conditionalFormatting sqref="D99:D100">
    <cfRule type="cellIs" dxfId="790" priority="77" operator="equal">
      <formula>0</formula>
    </cfRule>
  </conditionalFormatting>
  <conditionalFormatting sqref="D101:D102">
    <cfRule type="cellIs" dxfId="789" priority="71" operator="equal">
      <formula>0</formula>
    </cfRule>
  </conditionalFormatting>
  <conditionalFormatting sqref="E101:E102">
    <cfRule type="cellIs" dxfId="788" priority="72" operator="equal">
      <formula>0</formula>
    </cfRule>
  </conditionalFormatting>
  <conditionalFormatting sqref="F101:F102">
    <cfRule type="cellIs" dxfId="787" priority="70" operator="lessThan">
      <formula>1</formula>
    </cfRule>
  </conditionalFormatting>
  <conditionalFormatting sqref="F113:F114">
    <cfRule type="cellIs" dxfId="786" priority="67" operator="lessThan">
      <formula>1</formula>
    </cfRule>
  </conditionalFormatting>
  <conditionalFormatting sqref="E113:E114">
    <cfRule type="cellIs" dxfId="785" priority="69" operator="equal">
      <formula>0</formula>
    </cfRule>
  </conditionalFormatting>
  <conditionalFormatting sqref="D113:D114">
    <cfRule type="cellIs" dxfId="784" priority="68" operator="equal">
      <formula>0</formula>
    </cfRule>
  </conditionalFormatting>
  <conditionalFormatting sqref="D20:D21">
    <cfRule type="cellIs" dxfId="783" priority="66" operator="equal">
      <formula>0</formula>
    </cfRule>
  </conditionalFormatting>
  <conditionalFormatting sqref="F20:F21">
    <cfRule type="cellIs" dxfId="782" priority="65" operator="lessThan">
      <formula>1</formula>
    </cfRule>
  </conditionalFormatting>
  <conditionalFormatting sqref="E63:E64">
    <cfRule type="cellIs" dxfId="781" priority="61" operator="equal">
      <formula>0</formula>
    </cfRule>
  </conditionalFormatting>
  <conditionalFormatting sqref="E50:E51">
    <cfRule type="cellIs" dxfId="780" priority="64" operator="equal">
      <formula>0</formula>
    </cfRule>
  </conditionalFormatting>
  <conditionalFormatting sqref="D50:D51">
    <cfRule type="cellIs" dxfId="779" priority="63" operator="equal">
      <formula>0</formula>
    </cfRule>
  </conditionalFormatting>
  <conditionalFormatting sqref="F50:F51">
    <cfRule type="cellIs" dxfId="778" priority="62" operator="lessThan">
      <formula>1</formula>
    </cfRule>
  </conditionalFormatting>
  <conditionalFormatting sqref="D63:D64">
    <cfRule type="cellIs" dxfId="777" priority="60" operator="equal">
      <formula>0</formula>
    </cfRule>
  </conditionalFormatting>
  <conditionalFormatting sqref="F63:F64">
    <cfRule type="cellIs" dxfId="776" priority="59" operator="lessThan">
      <formula>1</formula>
    </cfRule>
  </conditionalFormatting>
  <conditionalFormatting sqref="E77:E78">
    <cfRule type="cellIs" dxfId="775" priority="58" operator="equal">
      <formula>0</formula>
    </cfRule>
  </conditionalFormatting>
  <conditionalFormatting sqref="D77:D78">
    <cfRule type="cellIs" dxfId="774" priority="57" operator="equal">
      <formula>0</formula>
    </cfRule>
  </conditionalFormatting>
  <conditionalFormatting sqref="F77:F78">
    <cfRule type="cellIs" dxfId="773" priority="56" operator="lessThan">
      <formula>1</formula>
    </cfRule>
  </conditionalFormatting>
  <conditionalFormatting sqref="E97:E98">
    <cfRule type="cellIs" dxfId="772" priority="55" operator="equal">
      <formula>0</formula>
    </cfRule>
  </conditionalFormatting>
  <conditionalFormatting sqref="D97:D98">
    <cfRule type="cellIs" dxfId="771" priority="54" operator="equal">
      <formula>0</formula>
    </cfRule>
  </conditionalFormatting>
  <conditionalFormatting sqref="F97:F98">
    <cfRule type="cellIs" dxfId="770" priority="53" operator="lessThan">
      <formula>1</formula>
    </cfRule>
  </conditionalFormatting>
  <conditionalFormatting sqref="D109:D110">
    <cfRule type="cellIs" dxfId="769" priority="51" operator="equal">
      <formula>0</formula>
    </cfRule>
  </conditionalFormatting>
  <conditionalFormatting sqref="E109:E110">
    <cfRule type="cellIs" dxfId="768" priority="52" operator="equal">
      <formula>0</formula>
    </cfRule>
  </conditionalFormatting>
  <conditionalFormatting sqref="F109:F110">
    <cfRule type="cellIs" dxfId="767" priority="50" operator="lessThan">
      <formula>1</formula>
    </cfRule>
  </conditionalFormatting>
  <conditionalFormatting sqref="D33:D34">
    <cfRule type="cellIs" dxfId="766" priority="49" operator="equal">
      <formula>0</formula>
    </cfRule>
  </conditionalFormatting>
  <conditionalFormatting sqref="E107:E108">
    <cfRule type="cellIs" dxfId="765" priority="44" operator="equal">
      <formula>0</formula>
    </cfRule>
  </conditionalFormatting>
  <conditionalFormatting sqref="F33:F34">
    <cfRule type="cellIs" dxfId="764" priority="48" operator="lessThan">
      <formula>1</formula>
    </cfRule>
  </conditionalFormatting>
  <conditionalFormatting sqref="E79:E80">
    <cfRule type="cellIs" dxfId="763" priority="47" operator="equal">
      <formula>0</formula>
    </cfRule>
  </conditionalFormatting>
  <conditionalFormatting sqref="D79:D80">
    <cfRule type="cellIs" dxfId="762" priority="46" operator="equal">
      <formula>0</formula>
    </cfRule>
  </conditionalFormatting>
  <conditionalFormatting sqref="F79:F80">
    <cfRule type="cellIs" dxfId="761" priority="45" operator="lessThan">
      <formula>1</formula>
    </cfRule>
  </conditionalFormatting>
  <conditionalFormatting sqref="D107:D108">
    <cfRule type="cellIs" dxfId="760" priority="43" operator="equal">
      <formula>0</formula>
    </cfRule>
  </conditionalFormatting>
  <conditionalFormatting sqref="F107:F108">
    <cfRule type="cellIs" dxfId="759" priority="42" operator="lessThan">
      <formula>1</formula>
    </cfRule>
  </conditionalFormatting>
  <conditionalFormatting sqref="E58:E59">
    <cfRule type="cellIs" dxfId="758" priority="41" operator="equal">
      <formula>0</formula>
    </cfRule>
  </conditionalFormatting>
  <conditionalFormatting sqref="F58:F59">
    <cfRule type="cellIs" dxfId="757" priority="39" operator="lessThan">
      <formula>1</formula>
    </cfRule>
  </conditionalFormatting>
  <conditionalFormatting sqref="D103:D104">
    <cfRule type="cellIs" dxfId="756" priority="37" operator="equal">
      <formula>0</formula>
    </cfRule>
  </conditionalFormatting>
  <conditionalFormatting sqref="E103:E104">
    <cfRule type="cellIs" dxfId="755" priority="38" operator="equal">
      <formula>0</formula>
    </cfRule>
  </conditionalFormatting>
  <conditionalFormatting sqref="F103:F104">
    <cfRule type="cellIs" dxfId="754" priority="36" operator="lessThan">
      <formula>1</formula>
    </cfRule>
  </conditionalFormatting>
  <conditionalFormatting sqref="D48:D49">
    <cfRule type="cellIs" dxfId="753" priority="34" operator="equal">
      <formula>0</formula>
    </cfRule>
  </conditionalFormatting>
  <conditionalFormatting sqref="F48:F49">
    <cfRule type="cellIs" dxfId="752" priority="33" operator="lessThan">
      <formula>1</formula>
    </cfRule>
  </conditionalFormatting>
  <conditionalFormatting sqref="E48:E49">
    <cfRule type="cellIs" dxfId="751" priority="35" operator="equal">
      <formula>0</formula>
    </cfRule>
  </conditionalFormatting>
  <conditionalFormatting sqref="D83:D84">
    <cfRule type="cellIs" dxfId="750" priority="28" operator="equal">
      <formula>0</formula>
    </cfRule>
  </conditionalFormatting>
  <conditionalFormatting sqref="E90:E91">
    <cfRule type="cellIs" dxfId="749" priority="32" operator="equal">
      <formula>0</formula>
    </cfRule>
  </conditionalFormatting>
  <conditionalFormatting sqref="F90:F91">
    <cfRule type="cellIs" dxfId="748" priority="31" operator="lessThan">
      <formula>1</formula>
    </cfRule>
  </conditionalFormatting>
  <conditionalFormatting sqref="D90:D91">
    <cfRule type="cellIs" dxfId="747" priority="30" operator="equal">
      <formula>0</formula>
    </cfRule>
  </conditionalFormatting>
  <conditionalFormatting sqref="E83:E84">
    <cfRule type="cellIs" dxfId="746" priority="29" operator="equal">
      <formula>0</formula>
    </cfRule>
  </conditionalFormatting>
  <conditionalFormatting sqref="F83:F84">
    <cfRule type="cellIs" dxfId="745" priority="27" operator="lessThan">
      <formula>1</formula>
    </cfRule>
  </conditionalFormatting>
  <conditionalFormatting sqref="F115:F116">
    <cfRule type="cellIs" dxfId="744" priority="24" operator="lessThan">
      <formula>1</formula>
    </cfRule>
  </conditionalFormatting>
  <conditionalFormatting sqref="E115:E116">
    <cfRule type="cellIs" dxfId="743" priority="26" operator="equal">
      <formula>0</formula>
    </cfRule>
  </conditionalFormatting>
  <conditionalFormatting sqref="D115:D116">
    <cfRule type="cellIs" dxfId="742" priority="25" operator="equal">
      <formula>0</formula>
    </cfRule>
  </conditionalFormatting>
  <conditionalFormatting sqref="E65:E66">
    <cfRule type="cellIs" dxfId="741" priority="23" operator="equal">
      <formula>0</formula>
    </cfRule>
  </conditionalFormatting>
  <conditionalFormatting sqref="D65:D66">
    <cfRule type="cellIs" dxfId="740" priority="22" operator="equal">
      <formula>0</formula>
    </cfRule>
  </conditionalFormatting>
  <conditionalFormatting sqref="F65:F66">
    <cfRule type="cellIs" dxfId="739" priority="21" operator="lessThan">
      <formula>1</formula>
    </cfRule>
  </conditionalFormatting>
  <conditionalFormatting sqref="E52:E53">
    <cfRule type="cellIs" dxfId="738" priority="20" operator="equal">
      <formula>0</formula>
    </cfRule>
  </conditionalFormatting>
  <conditionalFormatting sqref="D52:D53">
    <cfRule type="cellIs" dxfId="737" priority="19" operator="equal">
      <formula>0</formula>
    </cfRule>
  </conditionalFormatting>
  <conditionalFormatting sqref="F52:F53">
    <cfRule type="cellIs" dxfId="736" priority="18" operator="lessThan">
      <formula>1</formula>
    </cfRule>
  </conditionalFormatting>
  <conditionalFormatting sqref="E16:E17">
    <cfRule type="cellIs" dxfId="735" priority="17" operator="equal">
      <formula>0</formula>
    </cfRule>
  </conditionalFormatting>
  <conditionalFormatting sqref="E22:E23">
    <cfRule type="cellIs" dxfId="734" priority="16" operator="equal">
      <formula>0</formula>
    </cfRule>
  </conditionalFormatting>
  <conditionalFormatting sqref="E18:E19">
    <cfRule type="cellIs" dxfId="733" priority="15" operator="equal">
      <formula>0</formula>
    </cfRule>
  </conditionalFormatting>
  <conditionalFormatting sqref="E20:E21">
    <cfRule type="cellIs" dxfId="732" priority="14" operator="equal">
      <formula>0</formula>
    </cfRule>
  </conditionalFormatting>
  <conditionalFormatting sqref="E25:E26">
    <cfRule type="cellIs" dxfId="731" priority="13" operator="equal">
      <formula>0</formula>
    </cfRule>
  </conditionalFormatting>
  <conditionalFormatting sqref="E27:E28">
    <cfRule type="cellIs" dxfId="730" priority="12" operator="equal">
      <formula>0</formula>
    </cfRule>
  </conditionalFormatting>
  <conditionalFormatting sqref="E29:E30">
    <cfRule type="cellIs" dxfId="729" priority="11" operator="equal">
      <formula>0</formula>
    </cfRule>
  </conditionalFormatting>
  <conditionalFormatting sqref="E33:E34">
    <cfRule type="cellIs" dxfId="728" priority="9" operator="equal">
      <formula>0</formula>
    </cfRule>
  </conditionalFormatting>
  <conditionalFormatting sqref="E31:E32">
    <cfRule type="cellIs" dxfId="727" priority="10" operator="equal">
      <formula>0</formula>
    </cfRule>
  </conditionalFormatting>
  <conditionalFormatting sqref="D120:E120">
    <cfRule type="cellIs" dxfId="726" priority="8" operator="equal">
      <formula>0</formula>
    </cfRule>
  </conditionalFormatting>
  <conditionalFormatting sqref="F120">
    <cfRule type="cellIs" dxfId="725" priority="7" operator="lessThan">
      <formula>1</formula>
    </cfRule>
  </conditionalFormatting>
  <conditionalFormatting sqref="D105:D106">
    <cfRule type="cellIs" dxfId="724" priority="5" operator="equal">
      <formula>0</formula>
    </cfRule>
  </conditionalFormatting>
  <conditionalFormatting sqref="E105:E106">
    <cfRule type="cellIs" dxfId="723" priority="6" operator="equal">
      <formula>0</formula>
    </cfRule>
  </conditionalFormatting>
  <conditionalFormatting sqref="F105:F106">
    <cfRule type="cellIs" dxfId="722" priority="4" operator="lessThan">
      <formula>1</formula>
    </cfRule>
  </conditionalFormatting>
  <conditionalFormatting sqref="D60:D61">
    <cfRule type="cellIs" dxfId="721" priority="2" operator="equal">
      <formula>0</formula>
    </cfRule>
  </conditionalFormatting>
  <conditionalFormatting sqref="E60:E61">
    <cfRule type="cellIs" dxfId="720" priority="3" operator="equal">
      <formula>0</formula>
    </cfRule>
  </conditionalFormatting>
  <conditionalFormatting sqref="F60:F61">
    <cfRule type="cellIs" dxfId="719" priority="1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DCFFC-FD51-400E-A136-E7E4CEA2E662}">
  <dimension ref="B2:H195"/>
  <sheetViews>
    <sheetView zoomScale="85" zoomScaleNormal="85" workbookViewId="0">
      <pane ySplit="5" topLeftCell="A174" activePane="bottomLeft" state="frozen"/>
      <selection pane="bottomLeft" activeCell="C189" sqref="C189:F189"/>
    </sheetView>
  </sheetViews>
  <sheetFormatPr baseColWidth="10" defaultColWidth="11.44140625" defaultRowHeight="13.8" x14ac:dyDescent="0.3"/>
  <cols>
    <col min="1" max="1" width="11.44140625" style="1"/>
    <col min="2" max="2" width="11.109375" style="1" customWidth="1"/>
    <col min="3" max="3" width="81.109375" style="1" customWidth="1"/>
    <col min="4" max="4" width="9.5546875" style="3" customWidth="1"/>
    <col min="5" max="5" width="11.5546875" style="4" customWidth="1"/>
    <col min="6" max="6" width="14.109375" style="5" bestFit="1" customWidth="1"/>
    <col min="7" max="7" width="20.44140625" style="5" customWidth="1"/>
    <col min="8" max="8" width="15.77734375" style="1" bestFit="1" customWidth="1"/>
    <col min="9" max="16384" width="11.44140625" style="1"/>
  </cols>
  <sheetData>
    <row r="2" spans="2:8" ht="15.6" x14ac:dyDescent="0.3">
      <c r="C2" s="2" t="s">
        <v>252</v>
      </c>
    </row>
    <row r="3" spans="2:8" ht="15.6" x14ac:dyDescent="0.3">
      <c r="C3" s="2" t="s">
        <v>1</v>
      </c>
    </row>
    <row r="4" spans="2:8" x14ac:dyDescent="0.3">
      <c r="C4" s="6" t="s">
        <v>253</v>
      </c>
    </row>
    <row r="5" spans="2:8" ht="18" x14ac:dyDescent="0.3">
      <c r="B5" s="7"/>
      <c r="D5" s="1"/>
      <c r="E5" s="1"/>
      <c r="F5" s="8"/>
      <c r="G5" s="9"/>
    </row>
    <row r="6" spans="2:8" ht="17.25" customHeight="1" x14ac:dyDescent="0.25">
      <c r="B6" s="84" t="s">
        <v>3</v>
      </c>
      <c r="C6" s="84" t="s">
        <v>4</v>
      </c>
      <c r="D6" s="84" t="s">
        <v>5</v>
      </c>
      <c r="E6" s="86" t="s">
        <v>6</v>
      </c>
      <c r="F6" s="10" t="s">
        <v>7</v>
      </c>
      <c r="G6" s="88" t="s">
        <v>8</v>
      </c>
    </row>
    <row r="7" spans="2:8" ht="17.25" customHeight="1" x14ac:dyDescent="0.25">
      <c r="B7" s="85"/>
      <c r="C7" s="85"/>
      <c r="D7" s="85"/>
      <c r="E7" s="87"/>
      <c r="F7" s="11" t="s">
        <v>9</v>
      </c>
      <c r="G7" s="89"/>
    </row>
    <row r="8" spans="2:8" ht="17.25" customHeight="1" x14ac:dyDescent="0.3">
      <c r="B8" s="12">
        <v>0</v>
      </c>
      <c r="C8" s="71" t="s">
        <v>10</v>
      </c>
      <c r="D8" s="71"/>
      <c r="E8" s="71"/>
      <c r="F8" s="71"/>
      <c r="G8" s="72"/>
    </row>
    <row r="9" spans="2:8" ht="17.25" customHeight="1" x14ac:dyDescent="0.3">
      <c r="B9" s="13" t="s">
        <v>11</v>
      </c>
      <c r="C9" s="14" t="s">
        <v>12</v>
      </c>
      <c r="D9" s="15" t="s">
        <v>13</v>
      </c>
      <c r="E9" s="16">
        <v>1</v>
      </c>
      <c r="F9" s="17"/>
      <c r="G9" s="17"/>
    </row>
    <row r="10" spans="2:8" ht="17.25" customHeight="1" x14ac:dyDescent="0.3">
      <c r="B10" s="13" t="s">
        <v>14</v>
      </c>
      <c r="C10" s="14" t="s">
        <v>15</v>
      </c>
      <c r="D10" s="15" t="s">
        <v>13</v>
      </c>
      <c r="E10" s="16">
        <v>1</v>
      </c>
      <c r="F10" s="17"/>
      <c r="G10" s="17"/>
    </row>
    <row r="11" spans="2:8" ht="17.25" customHeight="1" x14ac:dyDescent="0.3">
      <c r="B11" s="18"/>
      <c r="C11" s="69" t="s">
        <v>16</v>
      </c>
      <c r="D11" s="70"/>
      <c r="E11" s="70"/>
      <c r="F11" s="70"/>
      <c r="G11" s="19">
        <f>G9+G10</f>
        <v>0</v>
      </c>
      <c r="H11" s="20"/>
    </row>
    <row r="12" spans="2:8" ht="17.25" customHeight="1" x14ac:dyDescent="0.3">
      <c r="B12" s="20"/>
      <c r="C12" s="20"/>
      <c r="D12" s="20"/>
      <c r="E12" s="20"/>
      <c r="F12" s="20"/>
      <c r="G12" s="20"/>
      <c r="H12" s="20"/>
    </row>
    <row r="13" spans="2:8" ht="17.25" customHeight="1" x14ac:dyDescent="0.3">
      <c r="B13" s="20"/>
      <c r="C13" s="20"/>
      <c r="D13" s="20"/>
      <c r="E13" s="20"/>
      <c r="F13" s="20"/>
      <c r="G13" s="20"/>
    </row>
    <row r="14" spans="2:8" x14ac:dyDescent="0.3">
      <c r="B14" s="21" t="s">
        <v>17</v>
      </c>
      <c r="C14" s="71" t="s">
        <v>254</v>
      </c>
      <c r="D14" s="71"/>
      <c r="E14" s="71"/>
      <c r="F14" s="71"/>
      <c r="G14" s="72"/>
    </row>
    <row r="15" spans="2:8" x14ac:dyDescent="0.3">
      <c r="B15" s="73" t="s">
        <v>19</v>
      </c>
      <c r="C15" s="73"/>
      <c r="D15" s="73"/>
      <c r="E15" s="73"/>
      <c r="F15" s="73"/>
      <c r="G15" s="73"/>
    </row>
    <row r="16" spans="2:8" x14ac:dyDescent="0.3">
      <c r="B16" s="74" t="s">
        <v>20</v>
      </c>
      <c r="C16" s="22" t="s">
        <v>21</v>
      </c>
      <c r="D16" s="76" t="s">
        <v>22</v>
      </c>
      <c r="E16" s="78">
        <v>20.059999999999999</v>
      </c>
      <c r="F16" s="80"/>
      <c r="G16" s="82"/>
    </row>
    <row r="17" spans="2:8" x14ac:dyDescent="0.3">
      <c r="B17" s="75"/>
      <c r="C17" s="23" t="s">
        <v>23</v>
      </c>
      <c r="D17" s="77"/>
      <c r="E17" s="79"/>
      <c r="F17" s="81"/>
      <c r="G17" s="83"/>
    </row>
    <row r="18" spans="2:8" x14ac:dyDescent="0.3">
      <c r="B18" s="74" t="s">
        <v>24</v>
      </c>
      <c r="C18" s="22" t="s">
        <v>25</v>
      </c>
      <c r="D18" s="76" t="s">
        <v>26</v>
      </c>
      <c r="E18" s="78">
        <v>3.51</v>
      </c>
      <c r="F18" s="80"/>
      <c r="G18" s="82"/>
    </row>
    <row r="19" spans="2:8" x14ac:dyDescent="0.3">
      <c r="B19" s="75"/>
      <c r="C19" s="23" t="s">
        <v>27</v>
      </c>
      <c r="D19" s="77"/>
      <c r="E19" s="79"/>
      <c r="F19" s="81"/>
      <c r="G19" s="83"/>
    </row>
    <row r="20" spans="2:8" x14ac:dyDescent="0.3">
      <c r="B20" s="74" t="s">
        <v>28</v>
      </c>
      <c r="C20" s="22" t="s">
        <v>29</v>
      </c>
      <c r="D20" s="76" t="s">
        <v>26</v>
      </c>
      <c r="E20" s="78">
        <v>20.399999999999999</v>
      </c>
      <c r="F20" s="80"/>
      <c r="G20" s="82"/>
    </row>
    <row r="21" spans="2:8" x14ac:dyDescent="0.3">
      <c r="B21" s="75"/>
      <c r="C21" s="23" t="s">
        <v>30</v>
      </c>
      <c r="D21" s="77"/>
      <c r="E21" s="79"/>
      <c r="F21" s="81"/>
      <c r="G21" s="83"/>
    </row>
    <row r="22" spans="2:8" x14ac:dyDescent="0.3">
      <c r="B22" s="74" t="s">
        <v>31</v>
      </c>
      <c r="C22" s="22" t="s">
        <v>32</v>
      </c>
      <c r="D22" s="76" t="s">
        <v>26</v>
      </c>
      <c r="E22" s="78">
        <v>1.25</v>
      </c>
      <c r="F22" s="80"/>
      <c r="G22" s="82"/>
    </row>
    <row r="23" spans="2:8" x14ac:dyDescent="0.3">
      <c r="B23" s="75"/>
      <c r="C23" s="24" t="s">
        <v>33</v>
      </c>
      <c r="D23" s="77"/>
      <c r="E23" s="79"/>
      <c r="F23" s="81"/>
      <c r="G23" s="83"/>
    </row>
    <row r="24" spans="2:8" x14ac:dyDescent="0.3">
      <c r="B24" s="90" t="s">
        <v>34</v>
      </c>
      <c r="C24" s="91"/>
      <c r="D24" s="91"/>
      <c r="E24" s="91"/>
      <c r="F24" s="91"/>
      <c r="G24" s="92"/>
    </row>
    <row r="25" spans="2:8" ht="20.25" customHeight="1" x14ac:dyDescent="0.3">
      <c r="B25" s="74" t="s">
        <v>35</v>
      </c>
      <c r="C25" s="22" t="s">
        <v>36</v>
      </c>
      <c r="D25" s="76" t="s">
        <v>26</v>
      </c>
      <c r="E25" s="78">
        <v>1.33</v>
      </c>
      <c r="F25" s="80"/>
      <c r="G25" s="82"/>
    </row>
    <row r="26" spans="2:8" x14ac:dyDescent="0.3">
      <c r="B26" s="75"/>
      <c r="C26" s="23" t="s">
        <v>241</v>
      </c>
      <c r="D26" s="77"/>
      <c r="E26" s="79"/>
      <c r="F26" s="81"/>
      <c r="G26" s="93"/>
    </row>
    <row r="27" spans="2:8" ht="20.25" customHeight="1" x14ac:dyDescent="0.3">
      <c r="B27" s="74" t="s">
        <v>38</v>
      </c>
      <c r="C27" s="22" t="s">
        <v>39</v>
      </c>
      <c r="D27" s="76" t="s">
        <v>26</v>
      </c>
      <c r="E27" s="78">
        <v>0.88</v>
      </c>
      <c r="F27" s="80"/>
      <c r="G27" s="82"/>
    </row>
    <row r="28" spans="2:8" x14ac:dyDescent="0.3">
      <c r="B28" s="75"/>
      <c r="C28" s="23" t="s">
        <v>27</v>
      </c>
      <c r="D28" s="77"/>
      <c r="E28" s="79"/>
      <c r="F28" s="81"/>
      <c r="G28" s="93"/>
    </row>
    <row r="29" spans="2:8" x14ac:dyDescent="0.3">
      <c r="B29" s="74" t="s">
        <v>40</v>
      </c>
      <c r="C29" s="22" t="s">
        <v>41</v>
      </c>
      <c r="D29" s="76" t="s">
        <v>26</v>
      </c>
      <c r="E29" s="78">
        <v>8.58</v>
      </c>
      <c r="F29" s="80"/>
      <c r="G29" s="82"/>
    </row>
    <row r="30" spans="2:8" x14ac:dyDescent="0.3">
      <c r="B30" s="75"/>
      <c r="C30" s="24" t="s">
        <v>42</v>
      </c>
      <c r="D30" s="77"/>
      <c r="E30" s="79"/>
      <c r="F30" s="81"/>
      <c r="G30" s="93"/>
      <c r="H30" s="4"/>
    </row>
    <row r="31" spans="2:8" x14ac:dyDescent="0.3">
      <c r="B31" s="74" t="s">
        <v>46</v>
      </c>
      <c r="C31" s="22" t="s">
        <v>44</v>
      </c>
      <c r="D31" s="76" t="s">
        <v>22</v>
      </c>
      <c r="E31" s="78">
        <v>0.75</v>
      </c>
      <c r="F31" s="80"/>
      <c r="G31" s="82"/>
    </row>
    <row r="32" spans="2:8" x14ac:dyDescent="0.3">
      <c r="B32" s="75"/>
      <c r="C32" s="24" t="s">
        <v>255</v>
      </c>
      <c r="D32" s="77"/>
      <c r="E32" s="79"/>
      <c r="F32" s="81"/>
      <c r="G32" s="83"/>
    </row>
    <row r="33" spans="2:7" x14ac:dyDescent="0.3">
      <c r="B33" s="74" t="s">
        <v>43</v>
      </c>
      <c r="C33" s="22" t="s">
        <v>47</v>
      </c>
      <c r="D33" s="76" t="s">
        <v>22</v>
      </c>
      <c r="E33" s="78">
        <v>10.6</v>
      </c>
      <c r="F33" s="80"/>
      <c r="G33" s="82"/>
    </row>
    <row r="34" spans="2:7" x14ac:dyDescent="0.3">
      <c r="B34" s="75"/>
      <c r="C34" s="24" t="s">
        <v>48</v>
      </c>
      <c r="D34" s="77"/>
      <c r="E34" s="79"/>
      <c r="F34" s="81"/>
      <c r="G34" s="83"/>
    </row>
    <row r="35" spans="2:7" x14ac:dyDescent="0.3">
      <c r="B35" s="90" t="s">
        <v>49</v>
      </c>
      <c r="C35" s="91"/>
      <c r="D35" s="91"/>
      <c r="E35" s="91"/>
      <c r="F35" s="91"/>
      <c r="G35" s="92"/>
    </row>
    <row r="36" spans="2:7" x14ac:dyDescent="0.3">
      <c r="B36" s="74" t="s">
        <v>50</v>
      </c>
      <c r="C36" s="22" t="s">
        <v>51</v>
      </c>
      <c r="D36" s="76" t="s">
        <v>22</v>
      </c>
      <c r="E36" s="78">
        <v>0.91</v>
      </c>
      <c r="F36" s="80"/>
      <c r="G36" s="82"/>
    </row>
    <row r="37" spans="2:7" x14ac:dyDescent="0.3">
      <c r="B37" s="75"/>
      <c r="C37" s="23" t="s">
        <v>52</v>
      </c>
      <c r="D37" s="77"/>
      <c r="E37" s="79"/>
      <c r="F37" s="81"/>
      <c r="G37" s="93"/>
    </row>
    <row r="38" spans="2:7" ht="27.6" x14ac:dyDescent="0.3">
      <c r="B38" s="74" t="s">
        <v>53</v>
      </c>
      <c r="C38" s="22" t="s">
        <v>54</v>
      </c>
      <c r="D38" s="76" t="s">
        <v>22</v>
      </c>
      <c r="E38" s="78">
        <v>44.17</v>
      </c>
      <c r="F38" s="80"/>
      <c r="G38" s="82"/>
    </row>
    <row r="39" spans="2:7" x14ac:dyDescent="0.3">
      <c r="B39" s="75"/>
      <c r="C39" s="23" t="s">
        <v>55</v>
      </c>
      <c r="D39" s="77"/>
      <c r="E39" s="79"/>
      <c r="F39" s="81"/>
      <c r="G39" s="93"/>
    </row>
    <row r="40" spans="2:7" x14ac:dyDescent="0.3">
      <c r="B40" s="74" t="s">
        <v>56</v>
      </c>
      <c r="C40" s="22" t="s">
        <v>57</v>
      </c>
      <c r="D40" s="76" t="s">
        <v>26</v>
      </c>
      <c r="E40" s="78">
        <v>0.43</v>
      </c>
      <c r="F40" s="80"/>
      <c r="G40" s="82"/>
    </row>
    <row r="41" spans="2:7" x14ac:dyDescent="0.3">
      <c r="B41" s="75"/>
      <c r="C41" s="23" t="s">
        <v>58</v>
      </c>
      <c r="D41" s="77"/>
      <c r="E41" s="79"/>
      <c r="F41" s="81"/>
      <c r="G41" s="93"/>
    </row>
    <row r="42" spans="2:7" ht="20.25" customHeight="1" x14ac:dyDescent="0.3">
      <c r="B42" s="74" t="s">
        <v>59</v>
      </c>
      <c r="C42" s="22" t="s">
        <v>60</v>
      </c>
      <c r="D42" s="94" t="s">
        <v>26</v>
      </c>
      <c r="E42" s="78">
        <v>0.26</v>
      </c>
      <c r="F42" s="80"/>
      <c r="G42" s="96"/>
    </row>
    <row r="43" spans="2:7" x14ac:dyDescent="0.3">
      <c r="B43" s="75"/>
      <c r="C43" s="23" t="s">
        <v>61</v>
      </c>
      <c r="D43" s="95"/>
      <c r="E43" s="79"/>
      <c r="F43" s="81"/>
      <c r="G43" s="97"/>
    </row>
    <row r="44" spans="2:7" ht="20.25" customHeight="1" x14ac:dyDescent="0.25">
      <c r="B44" s="74" t="s">
        <v>62</v>
      </c>
      <c r="C44" s="29" t="s">
        <v>63</v>
      </c>
      <c r="D44" s="76" t="s">
        <v>64</v>
      </c>
      <c r="E44" s="78">
        <v>28.51</v>
      </c>
      <c r="F44" s="80"/>
      <c r="G44" s="82"/>
    </row>
    <row r="45" spans="2:7" x14ac:dyDescent="0.3">
      <c r="B45" s="75"/>
      <c r="C45" s="23" t="s">
        <v>61</v>
      </c>
      <c r="D45" s="77"/>
      <c r="E45" s="79"/>
      <c r="F45" s="81"/>
      <c r="G45" s="83"/>
    </row>
    <row r="46" spans="2:7" x14ac:dyDescent="0.25">
      <c r="B46" s="74" t="s">
        <v>65</v>
      </c>
      <c r="C46" s="29" t="s">
        <v>66</v>
      </c>
      <c r="D46" s="76" t="s">
        <v>22</v>
      </c>
      <c r="E46" s="78">
        <v>8.6999999999999993</v>
      </c>
      <c r="F46" s="80"/>
      <c r="G46" s="82"/>
    </row>
    <row r="47" spans="2:7" x14ac:dyDescent="0.25">
      <c r="B47" s="75"/>
      <c r="C47" s="30" t="s">
        <v>67</v>
      </c>
      <c r="D47" s="77"/>
      <c r="E47" s="79"/>
      <c r="F47" s="81"/>
      <c r="G47" s="83"/>
    </row>
    <row r="48" spans="2:7" x14ac:dyDescent="0.3">
      <c r="B48" s="74" t="s">
        <v>68</v>
      </c>
      <c r="C48" s="22" t="s">
        <v>69</v>
      </c>
      <c r="D48" s="76" t="s">
        <v>26</v>
      </c>
      <c r="E48" s="78">
        <f>1.02*2*1.2</f>
        <v>2.448</v>
      </c>
      <c r="F48" s="80"/>
      <c r="G48" s="82"/>
    </row>
    <row r="49" spans="2:7" x14ac:dyDescent="0.3">
      <c r="B49" s="75"/>
      <c r="C49" s="23" t="s">
        <v>70</v>
      </c>
      <c r="D49" s="77"/>
      <c r="E49" s="79"/>
      <c r="F49" s="81"/>
      <c r="G49" s="93"/>
    </row>
    <row r="50" spans="2:7" x14ac:dyDescent="0.3">
      <c r="B50" s="74" t="s">
        <v>71</v>
      </c>
      <c r="C50" s="22" t="s">
        <v>72</v>
      </c>
      <c r="D50" s="76" t="s">
        <v>73</v>
      </c>
      <c r="E50" s="78">
        <v>1</v>
      </c>
      <c r="F50" s="80"/>
      <c r="G50" s="82"/>
    </row>
    <row r="51" spans="2:7" x14ac:dyDescent="0.3">
      <c r="B51" s="75"/>
      <c r="C51" s="23" t="s">
        <v>74</v>
      </c>
      <c r="D51" s="77"/>
      <c r="E51" s="79"/>
      <c r="F51" s="81"/>
      <c r="G51" s="93"/>
    </row>
    <row r="52" spans="2:7" ht="27.6" x14ac:dyDescent="0.3">
      <c r="B52" s="74" t="s">
        <v>75</v>
      </c>
      <c r="C52" s="22" t="s">
        <v>76</v>
      </c>
      <c r="D52" s="94" t="s">
        <v>73</v>
      </c>
      <c r="E52" s="78">
        <v>4</v>
      </c>
      <c r="F52" s="80"/>
      <c r="G52" s="96"/>
    </row>
    <row r="53" spans="2:7" x14ac:dyDescent="0.3">
      <c r="B53" s="75"/>
      <c r="C53" s="23" t="s">
        <v>77</v>
      </c>
      <c r="D53" s="95"/>
      <c r="E53" s="79"/>
      <c r="F53" s="81"/>
      <c r="G53" s="97"/>
    </row>
    <row r="54" spans="2:7" ht="20.25" customHeight="1" x14ac:dyDescent="0.3">
      <c r="B54" s="74" t="s">
        <v>78</v>
      </c>
      <c r="C54" s="22" t="s">
        <v>79</v>
      </c>
      <c r="D54" s="76" t="s">
        <v>22</v>
      </c>
      <c r="E54" s="78">
        <v>98.75</v>
      </c>
      <c r="F54" s="80"/>
      <c r="G54" s="82"/>
    </row>
    <row r="55" spans="2:7" x14ac:dyDescent="0.25">
      <c r="B55" s="75"/>
      <c r="C55" s="30" t="s">
        <v>80</v>
      </c>
      <c r="D55" s="77"/>
      <c r="E55" s="79"/>
      <c r="F55" s="81"/>
      <c r="G55" s="93"/>
    </row>
    <row r="56" spans="2:7" x14ac:dyDescent="0.25">
      <c r="B56" s="74" t="s">
        <v>81</v>
      </c>
      <c r="C56" s="29" t="s">
        <v>82</v>
      </c>
      <c r="D56" s="76" t="s">
        <v>22</v>
      </c>
      <c r="E56" s="78">
        <v>5.5</v>
      </c>
      <c r="F56" s="80"/>
      <c r="G56" s="82"/>
    </row>
    <row r="57" spans="2:7" x14ac:dyDescent="0.25">
      <c r="B57" s="75"/>
      <c r="C57" s="31" t="s">
        <v>83</v>
      </c>
      <c r="D57" s="77"/>
      <c r="E57" s="79"/>
      <c r="F57" s="81"/>
      <c r="G57" s="83"/>
    </row>
    <row r="58" spans="2:7" x14ac:dyDescent="0.25">
      <c r="B58" s="74" t="s">
        <v>84</v>
      </c>
      <c r="C58" s="29" t="s">
        <v>85</v>
      </c>
      <c r="D58" s="76" t="s">
        <v>26</v>
      </c>
      <c r="E58" s="78">
        <v>0.1</v>
      </c>
      <c r="F58" s="80"/>
      <c r="G58" s="82"/>
    </row>
    <row r="59" spans="2:7" x14ac:dyDescent="0.25">
      <c r="B59" s="75"/>
      <c r="C59" s="31" t="s">
        <v>86</v>
      </c>
      <c r="D59" s="77"/>
      <c r="E59" s="79"/>
      <c r="F59" s="81"/>
      <c r="G59" s="83"/>
    </row>
    <row r="60" spans="2:7" ht="27.6" x14ac:dyDescent="0.25">
      <c r="B60" s="74" t="s">
        <v>87</v>
      </c>
      <c r="C60" s="32" t="s">
        <v>88</v>
      </c>
      <c r="D60" s="76" t="s">
        <v>89</v>
      </c>
      <c r="E60" s="78">
        <v>1</v>
      </c>
      <c r="F60" s="80"/>
      <c r="G60" s="82"/>
    </row>
    <row r="61" spans="2:7" x14ac:dyDescent="0.25">
      <c r="B61" s="75"/>
      <c r="C61" s="31" t="s">
        <v>90</v>
      </c>
      <c r="D61" s="77"/>
      <c r="E61" s="79"/>
      <c r="F61" s="81"/>
      <c r="G61" s="83"/>
    </row>
    <row r="62" spans="2:7" x14ac:dyDescent="0.3">
      <c r="B62" s="98" t="s">
        <v>91</v>
      </c>
      <c r="C62" s="99"/>
      <c r="D62" s="99"/>
      <c r="E62" s="99"/>
      <c r="F62" s="99"/>
      <c r="G62" s="100"/>
    </row>
    <row r="63" spans="2:7" ht="41.4" x14ac:dyDescent="0.3">
      <c r="B63" s="74" t="s">
        <v>92</v>
      </c>
      <c r="C63" s="22" t="s">
        <v>93</v>
      </c>
      <c r="D63" s="76" t="s">
        <v>73</v>
      </c>
      <c r="E63" s="78">
        <v>4</v>
      </c>
      <c r="F63" s="80"/>
      <c r="G63" s="82"/>
    </row>
    <row r="64" spans="2:7" x14ac:dyDescent="0.25">
      <c r="B64" s="75"/>
      <c r="C64" s="31" t="s">
        <v>94</v>
      </c>
      <c r="D64" s="77"/>
      <c r="E64" s="79"/>
      <c r="F64" s="81"/>
      <c r="G64" s="93"/>
    </row>
    <row r="65" spans="2:7" ht="41.4" x14ac:dyDescent="0.3">
      <c r="B65" s="74" t="s">
        <v>95</v>
      </c>
      <c r="C65" s="22" t="s">
        <v>96</v>
      </c>
      <c r="D65" s="76" t="s">
        <v>73</v>
      </c>
      <c r="E65" s="78">
        <v>1</v>
      </c>
      <c r="F65" s="80"/>
      <c r="G65" s="82"/>
    </row>
    <row r="66" spans="2:7" x14ac:dyDescent="0.25">
      <c r="B66" s="75"/>
      <c r="C66" s="31" t="s">
        <v>97</v>
      </c>
      <c r="D66" s="77"/>
      <c r="E66" s="79"/>
      <c r="F66" s="81"/>
      <c r="G66" s="93"/>
    </row>
    <row r="67" spans="2:7" x14ac:dyDescent="0.25">
      <c r="B67" s="74" t="s">
        <v>98</v>
      </c>
      <c r="C67" s="29" t="s">
        <v>99</v>
      </c>
      <c r="D67" s="76" t="s">
        <v>100</v>
      </c>
      <c r="E67" s="78">
        <v>37.020000000000003</v>
      </c>
      <c r="F67" s="80"/>
      <c r="G67" s="82"/>
    </row>
    <row r="68" spans="2:7" x14ac:dyDescent="0.25">
      <c r="B68" s="75"/>
      <c r="C68" s="31" t="s">
        <v>101</v>
      </c>
      <c r="D68" s="77"/>
      <c r="E68" s="79"/>
      <c r="F68" s="81"/>
      <c r="G68" s="93"/>
    </row>
    <row r="69" spans="2:7" x14ac:dyDescent="0.25">
      <c r="B69" s="74" t="s">
        <v>102</v>
      </c>
      <c r="C69" s="29" t="s">
        <v>103</v>
      </c>
      <c r="D69" s="76" t="s">
        <v>100</v>
      </c>
      <c r="E69" s="78">
        <v>57.26</v>
      </c>
      <c r="F69" s="80"/>
      <c r="G69" s="82"/>
    </row>
    <row r="70" spans="2:7" x14ac:dyDescent="0.25">
      <c r="B70" s="75"/>
      <c r="C70" s="31" t="s">
        <v>104</v>
      </c>
      <c r="D70" s="77"/>
      <c r="E70" s="79"/>
      <c r="F70" s="81"/>
      <c r="G70" s="93"/>
    </row>
    <row r="71" spans="2:7" x14ac:dyDescent="0.3">
      <c r="B71" s="74" t="s">
        <v>105</v>
      </c>
      <c r="C71" s="22" t="s">
        <v>106</v>
      </c>
      <c r="D71" s="76" t="s">
        <v>100</v>
      </c>
      <c r="E71" s="78">
        <v>21</v>
      </c>
      <c r="F71" s="80"/>
      <c r="G71" s="82"/>
    </row>
    <row r="72" spans="2:7" x14ac:dyDescent="0.25">
      <c r="B72" s="75"/>
      <c r="C72" s="31" t="s">
        <v>107</v>
      </c>
      <c r="D72" s="77"/>
      <c r="E72" s="79"/>
      <c r="F72" s="81"/>
      <c r="G72" s="83"/>
    </row>
    <row r="73" spans="2:7" ht="32.4" customHeight="1" x14ac:dyDescent="0.25">
      <c r="B73" s="74" t="s">
        <v>108</v>
      </c>
      <c r="C73" s="29" t="s">
        <v>109</v>
      </c>
      <c r="D73" s="76" t="s">
        <v>22</v>
      </c>
      <c r="E73" s="78">
        <v>21.53</v>
      </c>
      <c r="F73" s="80"/>
      <c r="G73" s="82"/>
    </row>
    <row r="74" spans="2:7" x14ac:dyDescent="0.25">
      <c r="B74" s="75"/>
      <c r="C74" s="31" t="s">
        <v>110</v>
      </c>
      <c r="D74" s="77"/>
      <c r="E74" s="79"/>
      <c r="F74" s="81"/>
      <c r="G74" s="93"/>
    </row>
    <row r="75" spans="2:7" ht="27.6" x14ac:dyDescent="0.3">
      <c r="B75" s="74" t="s">
        <v>111</v>
      </c>
      <c r="C75" s="22" t="s">
        <v>112</v>
      </c>
      <c r="D75" s="76" t="s">
        <v>22</v>
      </c>
      <c r="E75" s="78">
        <v>21.28</v>
      </c>
      <c r="F75" s="80"/>
      <c r="G75" s="82"/>
    </row>
    <row r="76" spans="2:7" x14ac:dyDescent="0.25">
      <c r="B76" s="75"/>
      <c r="C76" s="31" t="s">
        <v>113</v>
      </c>
      <c r="D76" s="77"/>
      <c r="E76" s="79"/>
      <c r="F76" s="81"/>
      <c r="G76" s="93"/>
    </row>
    <row r="77" spans="2:7" ht="27.6" x14ac:dyDescent="0.3">
      <c r="B77" s="74" t="s">
        <v>114</v>
      </c>
      <c r="C77" s="22" t="s">
        <v>115</v>
      </c>
      <c r="D77" s="76" t="s">
        <v>100</v>
      </c>
      <c r="E77" s="78">
        <f>((2.44*2+2.11)+(2.44*2+3.38+2.11))*1.2</f>
        <v>20.831999999999997</v>
      </c>
      <c r="F77" s="80"/>
      <c r="G77" s="82"/>
    </row>
    <row r="78" spans="2:7" x14ac:dyDescent="0.25">
      <c r="B78" s="75"/>
      <c r="C78" s="31" t="s">
        <v>116</v>
      </c>
      <c r="D78" s="77"/>
      <c r="E78" s="79"/>
      <c r="F78" s="81"/>
      <c r="G78" s="93"/>
    </row>
    <row r="79" spans="2:7" ht="27.6" x14ac:dyDescent="0.3">
      <c r="B79" s="74" t="s">
        <v>117</v>
      </c>
      <c r="C79" s="22" t="s">
        <v>118</v>
      </c>
      <c r="D79" s="76" t="s">
        <v>73</v>
      </c>
      <c r="E79" s="78">
        <v>2</v>
      </c>
      <c r="F79" s="80"/>
      <c r="G79" s="82"/>
    </row>
    <row r="80" spans="2:7" x14ac:dyDescent="0.25">
      <c r="B80" s="75"/>
      <c r="C80" s="31" t="s">
        <v>119</v>
      </c>
      <c r="D80" s="77"/>
      <c r="E80" s="79"/>
      <c r="F80" s="81"/>
      <c r="G80" s="93"/>
    </row>
    <row r="81" spans="2:7" ht="33" customHeight="1" x14ac:dyDescent="0.3">
      <c r="B81" s="74" t="s">
        <v>120</v>
      </c>
      <c r="C81" s="22" t="s">
        <v>121</v>
      </c>
      <c r="D81" s="76" t="s">
        <v>13</v>
      </c>
      <c r="E81" s="78">
        <v>1</v>
      </c>
      <c r="F81" s="80"/>
      <c r="G81" s="82"/>
    </row>
    <row r="82" spans="2:7" x14ac:dyDescent="0.25">
      <c r="B82" s="75"/>
      <c r="C82" s="31" t="s">
        <v>122</v>
      </c>
      <c r="D82" s="77"/>
      <c r="E82" s="79"/>
      <c r="F82" s="81"/>
      <c r="G82" s="93"/>
    </row>
    <row r="83" spans="2:7" ht="46.8" customHeight="1" x14ac:dyDescent="0.3">
      <c r="B83" s="74" t="s">
        <v>123</v>
      </c>
      <c r="C83" s="22" t="s">
        <v>124</v>
      </c>
      <c r="D83" s="76" t="s">
        <v>73</v>
      </c>
      <c r="E83" s="78">
        <v>4</v>
      </c>
      <c r="F83" s="80"/>
      <c r="G83" s="82"/>
    </row>
    <row r="84" spans="2:7" x14ac:dyDescent="0.25">
      <c r="B84" s="75"/>
      <c r="C84" s="31" t="s">
        <v>125</v>
      </c>
      <c r="D84" s="77"/>
      <c r="E84" s="79"/>
      <c r="F84" s="81"/>
      <c r="G84" s="93"/>
    </row>
    <row r="85" spans="2:7" x14ac:dyDescent="0.3">
      <c r="B85" s="98" t="s">
        <v>126</v>
      </c>
      <c r="C85" s="99"/>
      <c r="D85" s="99"/>
      <c r="E85" s="99"/>
      <c r="F85" s="99"/>
      <c r="G85" s="100"/>
    </row>
    <row r="86" spans="2:7" x14ac:dyDescent="0.3">
      <c r="B86" s="74" t="s">
        <v>127</v>
      </c>
      <c r="C86" s="22" t="s">
        <v>128</v>
      </c>
      <c r="D86" s="76" t="s">
        <v>22</v>
      </c>
      <c r="E86" s="78">
        <v>98</v>
      </c>
      <c r="F86" s="80"/>
      <c r="G86" s="82"/>
    </row>
    <row r="87" spans="2:7" x14ac:dyDescent="0.3">
      <c r="B87" s="75"/>
      <c r="C87" s="23" t="s">
        <v>129</v>
      </c>
      <c r="D87" s="77"/>
      <c r="E87" s="79"/>
      <c r="F87" s="81"/>
      <c r="G87" s="93"/>
    </row>
    <row r="88" spans="2:7" x14ac:dyDescent="0.3">
      <c r="B88" s="74" t="s">
        <v>130</v>
      </c>
      <c r="C88" s="22" t="s">
        <v>131</v>
      </c>
      <c r="D88" s="76" t="s">
        <v>22</v>
      </c>
      <c r="E88" s="78">
        <v>98</v>
      </c>
      <c r="F88" s="80"/>
      <c r="G88" s="82"/>
    </row>
    <row r="89" spans="2:7" x14ac:dyDescent="0.3">
      <c r="B89" s="75"/>
      <c r="C89" s="23" t="s">
        <v>129</v>
      </c>
      <c r="D89" s="77"/>
      <c r="E89" s="79"/>
      <c r="F89" s="81"/>
      <c r="G89" s="93"/>
    </row>
    <row r="90" spans="2:7" x14ac:dyDescent="0.3">
      <c r="B90" s="74" t="s">
        <v>132</v>
      </c>
      <c r="C90" s="22" t="s">
        <v>133</v>
      </c>
      <c r="D90" s="76" t="s">
        <v>13</v>
      </c>
      <c r="E90" s="78">
        <v>1</v>
      </c>
      <c r="F90" s="80"/>
      <c r="G90" s="82"/>
    </row>
    <row r="91" spans="2:7" x14ac:dyDescent="0.3">
      <c r="B91" s="75"/>
      <c r="C91" s="23" t="s">
        <v>134</v>
      </c>
      <c r="D91" s="77"/>
      <c r="E91" s="79"/>
      <c r="F91" s="81"/>
      <c r="G91" s="93"/>
    </row>
    <row r="92" spans="2:7" x14ac:dyDescent="0.3">
      <c r="B92" s="98" t="s">
        <v>135</v>
      </c>
      <c r="C92" s="99"/>
      <c r="D92" s="99"/>
      <c r="E92" s="99"/>
      <c r="F92" s="99"/>
      <c r="G92" s="100"/>
    </row>
    <row r="93" spans="2:7" x14ac:dyDescent="0.25">
      <c r="B93" s="74" t="s">
        <v>136</v>
      </c>
      <c r="C93" s="29" t="s">
        <v>137</v>
      </c>
      <c r="D93" s="76" t="s">
        <v>73</v>
      </c>
      <c r="E93" s="78">
        <v>10</v>
      </c>
      <c r="F93" s="80"/>
      <c r="G93" s="82"/>
    </row>
    <row r="94" spans="2:7" x14ac:dyDescent="0.25">
      <c r="B94" s="75"/>
      <c r="C94" s="31" t="s">
        <v>138</v>
      </c>
      <c r="D94" s="77"/>
      <c r="E94" s="79"/>
      <c r="F94" s="81"/>
      <c r="G94" s="93"/>
    </row>
    <row r="95" spans="2:7" x14ac:dyDescent="0.25">
      <c r="B95" s="74" t="s">
        <v>139</v>
      </c>
      <c r="C95" s="29" t="s">
        <v>140</v>
      </c>
      <c r="D95" s="76" t="s">
        <v>73</v>
      </c>
      <c r="E95" s="78">
        <v>10</v>
      </c>
      <c r="F95" s="80"/>
      <c r="G95" s="82"/>
    </row>
    <row r="96" spans="2:7" x14ac:dyDescent="0.25">
      <c r="B96" s="75"/>
      <c r="C96" s="31" t="s">
        <v>138</v>
      </c>
      <c r="D96" s="77"/>
      <c r="E96" s="79"/>
      <c r="F96" s="81"/>
      <c r="G96" s="93"/>
    </row>
    <row r="97" spans="2:7" x14ac:dyDescent="0.25">
      <c r="B97" s="74" t="s">
        <v>141</v>
      </c>
      <c r="C97" s="29" t="s">
        <v>142</v>
      </c>
      <c r="D97" s="76" t="s">
        <v>100</v>
      </c>
      <c r="E97" s="78">
        <v>15</v>
      </c>
      <c r="F97" s="80"/>
      <c r="G97" s="82"/>
    </row>
    <row r="98" spans="2:7" x14ac:dyDescent="0.25">
      <c r="B98" s="75"/>
      <c r="C98" s="31" t="s">
        <v>138</v>
      </c>
      <c r="D98" s="77"/>
      <c r="E98" s="79"/>
      <c r="F98" s="81"/>
      <c r="G98" s="93"/>
    </row>
    <row r="99" spans="2:7" x14ac:dyDescent="0.25">
      <c r="B99" s="74" t="s">
        <v>143</v>
      </c>
      <c r="C99" s="29" t="s">
        <v>144</v>
      </c>
      <c r="D99" s="76" t="s">
        <v>100</v>
      </c>
      <c r="E99" s="78">
        <v>8</v>
      </c>
      <c r="F99" s="80"/>
      <c r="G99" s="82"/>
    </row>
    <row r="100" spans="2:7" x14ac:dyDescent="0.25">
      <c r="B100" s="75"/>
      <c r="C100" s="31" t="s">
        <v>145</v>
      </c>
      <c r="D100" s="77"/>
      <c r="E100" s="79"/>
      <c r="F100" s="81"/>
      <c r="G100" s="83"/>
    </row>
    <row r="101" spans="2:7" x14ac:dyDescent="0.25">
      <c r="B101" s="74" t="s">
        <v>146</v>
      </c>
      <c r="C101" s="29" t="s">
        <v>147</v>
      </c>
      <c r="D101" s="76" t="s">
        <v>73</v>
      </c>
      <c r="E101" s="78">
        <v>2</v>
      </c>
      <c r="F101" s="80"/>
      <c r="G101" s="82"/>
    </row>
    <row r="102" spans="2:7" x14ac:dyDescent="0.25">
      <c r="B102" s="75"/>
      <c r="C102" s="31" t="s">
        <v>145</v>
      </c>
      <c r="D102" s="77"/>
      <c r="E102" s="79"/>
      <c r="F102" s="81"/>
      <c r="G102" s="83"/>
    </row>
    <row r="103" spans="2:7" x14ac:dyDescent="0.25">
      <c r="B103" s="74" t="s">
        <v>148</v>
      </c>
      <c r="C103" s="29" t="s">
        <v>256</v>
      </c>
      <c r="D103" s="76" t="s">
        <v>73</v>
      </c>
      <c r="E103" s="78">
        <v>4</v>
      </c>
      <c r="F103" s="80"/>
      <c r="G103" s="82"/>
    </row>
    <row r="104" spans="2:7" x14ac:dyDescent="0.25">
      <c r="B104" s="75"/>
      <c r="C104" s="31" t="s">
        <v>257</v>
      </c>
      <c r="D104" s="77"/>
      <c r="E104" s="79"/>
      <c r="F104" s="81"/>
      <c r="G104" s="83"/>
    </row>
    <row r="105" spans="2:7" x14ac:dyDescent="0.25">
      <c r="B105" s="74" t="s">
        <v>151</v>
      </c>
      <c r="C105" s="29" t="s">
        <v>258</v>
      </c>
      <c r="D105" s="76" t="s">
        <v>73</v>
      </c>
      <c r="E105" s="78">
        <v>1</v>
      </c>
      <c r="F105" s="80"/>
      <c r="G105" s="82"/>
    </row>
    <row r="106" spans="2:7" x14ac:dyDescent="0.25">
      <c r="B106" s="75"/>
      <c r="C106" s="31" t="s">
        <v>259</v>
      </c>
      <c r="D106" s="77"/>
      <c r="E106" s="79"/>
      <c r="F106" s="81"/>
      <c r="G106" s="83"/>
    </row>
    <row r="107" spans="2:7" x14ac:dyDescent="0.25">
      <c r="B107" s="74" t="s">
        <v>154</v>
      </c>
      <c r="C107" s="29" t="s">
        <v>155</v>
      </c>
      <c r="D107" s="76" t="s">
        <v>73</v>
      </c>
      <c r="E107" s="78">
        <v>7</v>
      </c>
      <c r="F107" s="80"/>
      <c r="G107" s="82"/>
    </row>
    <row r="108" spans="2:7" x14ac:dyDescent="0.25">
      <c r="B108" s="75"/>
      <c r="C108" s="31" t="s">
        <v>156</v>
      </c>
      <c r="D108" s="77"/>
      <c r="E108" s="79"/>
      <c r="F108" s="81"/>
      <c r="G108" s="83"/>
    </row>
    <row r="109" spans="2:7" x14ac:dyDescent="0.3">
      <c r="B109" s="74" t="s">
        <v>157</v>
      </c>
      <c r="C109" s="22" t="s">
        <v>158</v>
      </c>
      <c r="D109" s="76" t="s">
        <v>73</v>
      </c>
      <c r="E109" s="78">
        <v>1</v>
      </c>
      <c r="F109" s="80"/>
      <c r="G109" s="82"/>
    </row>
    <row r="110" spans="2:7" x14ac:dyDescent="0.25">
      <c r="B110" s="75"/>
      <c r="C110" s="31" t="s">
        <v>159</v>
      </c>
      <c r="D110" s="77"/>
      <c r="E110" s="79"/>
      <c r="F110" s="81"/>
      <c r="G110" s="83"/>
    </row>
    <row r="111" spans="2:7" ht="33" customHeight="1" x14ac:dyDescent="0.25">
      <c r="B111" s="74" t="s">
        <v>160</v>
      </c>
      <c r="C111" s="29" t="s">
        <v>161</v>
      </c>
      <c r="D111" s="76" t="s">
        <v>73</v>
      </c>
      <c r="E111" s="78">
        <v>5</v>
      </c>
      <c r="F111" s="80"/>
      <c r="G111" s="82"/>
    </row>
    <row r="112" spans="2:7" x14ac:dyDescent="0.25">
      <c r="B112" s="75"/>
      <c r="C112" s="31" t="s">
        <v>162</v>
      </c>
      <c r="D112" s="77"/>
      <c r="E112" s="79"/>
      <c r="F112" s="81"/>
      <c r="G112" s="93"/>
    </row>
    <row r="113" spans="2:8" x14ac:dyDescent="0.25">
      <c r="B113" s="74" t="s">
        <v>163</v>
      </c>
      <c r="C113" s="29" t="s">
        <v>164</v>
      </c>
      <c r="D113" s="76" t="s">
        <v>73</v>
      </c>
      <c r="E113" s="78">
        <v>4</v>
      </c>
      <c r="F113" s="80"/>
      <c r="G113" s="82"/>
    </row>
    <row r="114" spans="2:8" x14ac:dyDescent="0.25">
      <c r="B114" s="75"/>
      <c r="C114" s="31" t="s">
        <v>165</v>
      </c>
      <c r="D114" s="77"/>
      <c r="E114" s="79"/>
      <c r="F114" s="81"/>
      <c r="G114" s="93"/>
    </row>
    <row r="115" spans="2:8" x14ac:dyDescent="0.25">
      <c r="B115" s="74" t="s">
        <v>166</v>
      </c>
      <c r="C115" s="29" t="s">
        <v>167</v>
      </c>
      <c r="D115" s="76" t="s">
        <v>73</v>
      </c>
      <c r="E115" s="78">
        <v>8</v>
      </c>
      <c r="F115" s="80"/>
      <c r="G115" s="82"/>
    </row>
    <row r="116" spans="2:8" x14ac:dyDescent="0.25">
      <c r="B116" s="75"/>
      <c r="C116" s="31" t="s">
        <v>168</v>
      </c>
      <c r="D116" s="77"/>
      <c r="E116" s="79"/>
      <c r="F116" s="81"/>
      <c r="G116" s="93"/>
    </row>
    <row r="117" spans="2:8" x14ac:dyDescent="0.3">
      <c r="B117" s="98" t="s">
        <v>169</v>
      </c>
      <c r="C117" s="99"/>
      <c r="D117" s="99"/>
      <c r="E117" s="99"/>
      <c r="F117" s="99"/>
      <c r="G117" s="100"/>
    </row>
    <row r="118" spans="2:8" x14ac:dyDescent="0.25">
      <c r="B118" s="34" t="s">
        <v>170</v>
      </c>
      <c r="C118" s="35" t="s">
        <v>171</v>
      </c>
      <c r="D118" s="36" t="s">
        <v>73</v>
      </c>
      <c r="E118" s="37">
        <v>1</v>
      </c>
      <c r="F118" s="38"/>
      <c r="G118" s="39"/>
    </row>
    <row r="119" spans="2:8" x14ac:dyDescent="0.25">
      <c r="B119" s="34" t="s">
        <v>172</v>
      </c>
      <c r="C119" s="35" t="s">
        <v>243</v>
      </c>
      <c r="D119" s="36" t="s">
        <v>73</v>
      </c>
      <c r="E119" s="37">
        <v>2</v>
      </c>
      <c r="F119" s="38"/>
      <c r="G119" s="39"/>
    </row>
    <row r="120" spans="2:8" x14ac:dyDescent="0.25">
      <c r="B120" s="34" t="s">
        <v>174</v>
      </c>
      <c r="C120" s="35" t="s">
        <v>173</v>
      </c>
      <c r="D120" s="36" t="s">
        <v>73</v>
      </c>
      <c r="E120" s="37">
        <v>2</v>
      </c>
      <c r="F120" s="38"/>
      <c r="G120" s="39"/>
    </row>
    <row r="121" spans="2:8" x14ac:dyDescent="0.25">
      <c r="B121" s="34" t="s">
        <v>244</v>
      </c>
      <c r="C121" s="35" t="s">
        <v>175</v>
      </c>
      <c r="D121" s="36" t="s">
        <v>73</v>
      </c>
      <c r="E121" s="37">
        <v>1</v>
      </c>
      <c r="F121" s="38"/>
      <c r="G121" s="39"/>
    </row>
    <row r="122" spans="2:8" x14ac:dyDescent="0.3">
      <c r="B122" s="40"/>
      <c r="C122" s="101" t="s">
        <v>176</v>
      </c>
      <c r="D122" s="101"/>
      <c r="E122" s="101"/>
      <c r="F122" s="101"/>
      <c r="G122" s="41">
        <f>+SUM(G16:G121)</f>
        <v>0</v>
      </c>
    </row>
    <row r="123" spans="2:8" x14ac:dyDescent="0.3">
      <c r="B123" s="42"/>
      <c r="C123" s="43"/>
      <c r="D123" s="43"/>
      <c r="E123" s="43"/>
      <c r="F123" s="43"/>
      <c r="G123" s="44"/>
      <c r="H123" s="45"/>
    </row>
    <row r="124" spans="2:8" x14ac:dyDescent="0.3">
      <c r="B124" s="42"/>
      <c r="C124" s="43"/>
      <c r="D124" s="43"/>
      <c r="E124" s="43"/>
      <c r="F124" s="43"/>
      <c r="G124" s="44"/>
    </row>
    <row r="125" spans="2:8" x14ac:dyDescent="0.3">
      <c r="B125" s="21" t="s">
        <v>178</v>
      </c>
      <c r="C125" s="71" t="s">
        <v>260</v>
      </c>
      <c r="D125" s="71"/>
      <c r="E125" s="71"/>
      <c r="F125" s="71"/>
      <c r="G125" s="72"/>
    </row>
    <row r="126" spans="2:8" x14ac:dyDescent="0.3">
      <c r="B126" s="73" t="s">
        <v>19</v>
      </c>
      <c r="C126" s="73"/>
      <c r="D126" s="73"/>
      <c r="E126" s="73"/>
      <c r="F126" s="73"/>
      <c r="G126" s="73"/>
    </row>
    <row r="127" spans="2:8" x14ac:dyDescent="0.3">
      <c r="B127" s="74" t="s">
        <v>180</v>
      </c>
      <c r="C127" s="22" t="s">
        <v>21</v>
      </c>
      <c r="D127" s="76" t="s">
        <v>22</v>
      </c>
      <c r="E127" s="78">
        <v>5</v>
      </c>
      <c r="F127" s="80"/>
      <c r="G127" s="82"/>
    </row>
    <row r="128" spans="2:8" x14ac:dyDescent="0.3">
      <c r="B128" s="75"/>
      <c r="C128" s="23" t="s">
        <v>181</v>
      </c>
      <c r="D128" s="77"/>
      <c r="E128" s="79"/>
      <c r="F128" s="81"/>
      <c r="G128" s="83"/>
    </row>
    <row r="129" spans="2:7" x14ac:dyDescent="0.3">
      <c r="B129" s="74" t="s">
        <v>182</v>
      </c>
      <c r="C129" s="22" t="s">
        <v>25</v>
      </c>
      <c r="D129" s="76" t="s">
        <v>26</v>
      </c>
      <c r="E129" s="78">
        <v>0.5</v>
      </c>
      <c r="F129" s="80"/>
      <c r="G129" s="82"/>
    </row>
    <row r="130" spans="2:7" x14ac:dyDescent="0.3">
      <c r="B130" s="75"/>
      <c r="C130" s="23" t="s">
        <v>181</v>
      </c>
      <c r="D130" s="77"/>
      <c r="E130" s="79"/>
      <c r="F130" s="81"/>
      <c r="G130" s="83"/>
    </row>
    <row r="131" spans="2:7" x14ac:dyDescent="0.3">
      <c r="B131" s="74" t="s">
        <v>183</v>
      </c>
      <c r="C131" s="22" t="s">
        <v>184</v>
      </c>
      <c r="D131" s="76" t="s">
        <v>26</v>
      </c>
      <c r="E131" s="78">
        <v>22.5</v>
      </c>
      <c r="F131" s="80"/>
      <c r="G131" s="82"/>
    </row>
    <row r="132" spans="2:7" x14ac:dyDescent="0.3">
      <c r="B132" s="75"/>
      <c r="C132" s="23" t="s">
        <v>185</v>
      </c>
      <c r="D132" s="77"/>
      <c r="E132" s="79"/>
      <c r="F132" s="81"/>
      <c r="G132" s="83"/>
    </row>
    <row r="133" spans="2:7" x14ac:dyDescent="0.3">
      <c r="B133" s="74" t="s">
        <v>186</v>
      </c>
      <c r="C133" s="22" t="s">
        <v>32</v>
      </c>
      <c r="D133" s="76" t="s">
        <v>26</v>
      </c>
      <c r="E133" s="78">
        <v>0.2</v>
      </c>
      <c r="F133" s="80"/>
      <c r="G133" s="82"/>
    </row>
    <row r="134" spans="2:7" x14ac:dyDescent="0.3">
      <c r="B134" s="75"/>
      <c r="C134" s="24" t="s">
        <v>181</v>
      </c>
      <c r="D134" s="77"/>
      <c r="E134" s="79"/>
      <c r="F134" s="81"/>
      <c r="G134" s="83"/>
    </row>
    <row r="135" spans="2:7" x14ac:dyDescent="0.3">
      <c r="B135" s="90" t="s">
        <v>187</v>
      </c>
      <c r="C135" s="91"/>
      <c r="D135" s="91"/>
      <c r="E135" s="91"/>
      <c r="F135" s="91"/>
      <c r="G135" s="92"/>
    </row>
    <row r="136" spans="2:7" x14ac:dyDescent="0.3">
      <c r="B136" s="74" t="s">
        <v>261</v>
      </c>
      <c r="C136" s="22" t="s">
        <v>36</v>
      </c>
      <c r="D136" s="76" t="s">
        <v>22</v>
      </c>
      <c r="E136" s="78">
        <v>3.35</v>
      </c>
      <c r="F136" s="80"/>
      <c r="G136" s="82"/>
    </row>
    <row r="137" spans="2:7" x14ac:dyDescent="0.3">
      <c r="B137" s="75"/>
      <c r="C137" s="23" t="s">
        <v>189</v>
      </c>
      <c r="D137" s="77"/>
      <c r="E137" s="79"/>
      <c r="F137" s="81"/>
      <c r="G137" s="93"/>
    </row>
    <row r="138" spans="2:7" x14ac:dyDescent="0.3">
      <c r="B138" s="74" t="s">
        <v>188</v>
      </c>
      <c r="C138" s="22" t="s">
        <v>39</v>
      </c>
      <c r="D138" s="76" t="s">
        <v>26</v>
      </c>
      <c r="E138" s="78">
        <v>0.17</v>
      </c>
      <c r="F138" s="80"/>
      <c r="G138" s="82"/>
    </row>
    <row r="139" spans="2:7" x14ac:dyDescent="0.3">
      <c r="B139" s="75"/>
      <c r="C139" s="23" t="s">
        <v>191</v>
      </c>
      <c r="D139" s="77"/>
      <c r="E139" s="79"/>
      <c r="F139" s="81"/>
      <c r="G139" s="93"/>
    </row>
    <row r="140" spans="2:7" x14ac:dyDescent="0.3">
      <c r="B140" s="74" t="s">
        <v>190</v>
      </c>
      <c r="C140" s="22" t="s">
        <v>193</v>
      </c>
      <c r="D140" s="76" t="s">
        <v>26</v>
      </c>
      <c r="E140" s="78">
        <v>0.4</v>
      </c>
      <c r="F140" s="80"/>
      <c r="G140" s="82"/>
    </row>
    <row r="141" spans="2:7" x14ac:dyDescent="0.3">
      <c r="B141" s="75"/>
      <c r="C141" s="24" t="s">
        <v>194</v>
      </c>
      <c r="D141" s="77"/>
      <c r="E141" s="79"/>
      <c r="F141" s="81"/>
      <c r="G141" s="93"/>
    </row>
    <row r="142" spans="2:7" x14ac:dyDescent="0.3">
      <c r="B142" s="74" t="s">
        <v>192</v>
      </c>
      <c r="C142" s="22" t="s">
        <v>57</v>
      </c>
      <c r="D142" s="76" t="s">
        <v>26</v>
      </c>
      <c r="E142" s="78">
        <v>0.45</v>
      </c>
      <c r="F142" s="80"/>
      <c r="G142" s="82"/>
    </row>
    <row r="143" spans="2:7" x14ac:dyDescent="0.3">
      <c r="B143" s="75"/>
      <c r="C143" s="23" t="s">
        <v>196</v>
      </c>
      <c r="D143" s="77"/>
      <c r="E143" s="79"/>
      <c r="F143" s="81"/>
      <c r="G143" s="93"/>
    </row>
    <row r="144" spans="2:7" x14ac:dyDescent="0.3">
      <c r="B144" s="74" t="s">
        <v>195</v>
      </c>
      <c r="C144" s="22" t="s">
        <v>60</v>
      </c>
      <c r="D144" s="76" t="s">
        <v>26</v>
      </c>
      <c r="E144" s="78">
        <v>0.6</v>
      </c>
      <c r="F144" s="80"/>
      <c r="G144" s="82"/>
    </row>
    <row r="145" spans="2:7" x14ac:dyDescent="0.3">
      <c r="B145" s="75"/>
      <c r="C145" s="23" t="s">
        <v>198</v>
      </c>
      <c r="D145" s="77"/>
      <c r="E145" s="79"/>
      <c r="F145" s="81"/>
      <c r="G145" s="93"/>
    </row>
    <row r="146" spans="2:7" x14ac:dyDescent="0.25">
      <c r="B146" s="74" t="s">
        <v>197</v>
      </c>
      <c r="C146" s="29" t="s">
        <v>63</v>
      </c>
      <c r="D146" s="76" t="s">
        <v>64</v>
      </c>
      <c r="E146" s="78">
        <v>25</v>
      </c>
      <c r="F146" s="80"/>
      <c r="G146" s="82"/>
    </row>
    <row r="147" spans="2:7" x14ac:dyDescent="0.3">
      <c r="B147" s="75"/>
      <c r="C147" s="23" t="s">
        <v>198</v>
      </c>
      <c r="D147" s="77"/>
      <c r="E147" s="79"/>
      <c r="F147" s="81"/>
      <c r="G147" s="83"/>
    </row>
    <row r="148" spans="2:7" x14ac:dyDescent="0.25">
      <c r="B148" s="74" t="s">
        <v>199</v>
      </c>
      <c r="C148" s="29" t="s">
        <v>66</v>
      </c>
      <c r="D148" s="76" t="s">
        <v>22</v>
      </c>
      <c r="E148" s="78">
        <v>11</v>
      </c>
      <c r="F148" s="80"/>
      <c r="G148" s="82"/>
    </row>
    <row r="149" spans="2:7" x14ac:dyDescent="0.25">
      <c r="B149" s="75"/>
      <c r="C149" s="30" t="s">
        <v>67</v>
      </c>
      <c r="D149" s="77"/>
      <c r="E149" s="79"/>
      <c r="F149" s="81"/>
      <c r="G149" s="83"/>
    </row>
    <row r="150" spans="2:7" x14ac:dyDescent="0.3">
      <c r="B150" s="74" t="s">
        <v>200</v>
      </c>
      <c r="C150" s="22" t="s">
        <v>202</v>
      </c>
      <c r="D150" s="76" t="s">
        <v>73</v>
      </c>
      <c r="E150" s="78">
        <v>10</v>
      </c>
      <c r="F150" s="80"/>
      <c r="G150" s="82"/>
    </row>
    <row r="151" spans="2:7" x14ac:dyDescent="0.25">
      <c r="B151" s="75"/>
      <c r="C151" s="30" t="s">
        <v>203</v>
      </c>
      <c r="D151" s="77"/>
      <c r="E151" s="79"/>
      <c r="F151" s="81"/>
      <c r="G151" s="93"/>
    </row>
    <row r="152" spans="2:7" x14ac:dyDescent="0.3">
      <c r="B152" s="74" t="s">
        <v>201</v>
      </c>
      <c r="C152" s="22" t="s">
        <v>205</v>
      </c>
      <c r="D152" s="76" t="s">
        <v>73</v>
      </c>
      <c r="E152" s="78">
        <v>4</v>
      </c>
      <c r="F152" s="80"/>
      <c r="G152" s="82"/>
    </row>
    <row r="153" spans="2:7" x14ac:dyDescent="0.25">
      <c r="B153" s="75"/>
      <c r="C153" s="30" t="s">
        <v>203</v>
      </c>
      <c r="D153" s="77"/>
      <c r="E153" s="79"/>
      <c r="F153" s="81"/>
      <c r="G153" s="93"/>
    </row>
    <row r="154" spans="2:7" x14ac:dyDescent="0.3">
      <c r="B154" s="74" t="s">
        <v>204</v>
      </c>
      <c r="C154" s="22" t="s">
        <v>207</v>
      </c>
      <c r="D154" s="76" t="s">
        <v>73</v>
      </c>
      <c r="E154" s="78">
        <v>1</v>
      </c>
      <c r="F154" s="80"/>
      <c r="G154" s="82"/>
    </row>
    <row r="155" spans="2:7" x14ac:dyDescent="0.25">
      <c r="B155" s="75"/>
      <c r="C155" s="30" t="s">
        <v>203</v>
      </c>
      <c r="D155" s="77"/>
      <c r="E155" s="79"/>
      <c r="F155" s="81"/>
      <c r="G155" s="93"/>
    </row>
    <row r="156" spans="2:7" x14ac:dyDescent="0.3">
      <c r="B156" s="74" t="s">
        <v>206</v>
      </c>
      <c r="C156" s="22" t="s">
        <v>79</v>
      </c>
      <c r="D156" s="76" t="s">
        <v>22</v>
      </c>
      <c r="E156" s="78">
        <v>6.5</v>
      </c>
      <c r="F156" s="80"/>
      <c r="G156" s="82"/>
    </row>
    <row r="157" spans="2:7" x14ac:dyDescent="0.25">
      <c r="B157" s="75"/>
      <c r="C157" s="30" t="s">
        <v>209</v>
      </c>
      <c r="D157" s="77"/>
      <c r="E157" s="79"/>
      <c r="F157" s="81"/>
      <c r="G157" s="93"/>
    </row>
    <row r="158" spans="2:7" x14ac:dyDescent="0.25">
      <c r="B158" s="74" t="s">
        <v>208</v>
      </c>
      <c r="C158" s="29" t="s">
        <v>85</v>
      </c>
      <c r="D158" s="76" t="s">
        <v>26</v>
      </c>
      <c r="E158" s="78">
        <v>0.2</v>
      </c>
      <c r="F158" s="80"/>
      <c r="G158" s="82"/>
    </row>
    <row r="159" spans="2:7" x14ac:dyDescent="0.25">
      <c r="B159" s="75"/>
      <c r="C159" s="31" t="s">
        <v>211</v>
      </c>
      <c r="D159" s="77"/>
      <c r="E159" s="79"/>
      <c r="F159" s="81"/>
      <c r="G159" s="83"/>
    </row>
    <row r="160" spans="2:7" x14ac:dyDescent="0.25">
      <c r="B160" s="74" t="s">
        <v>210</v>
      </c>
      <c r="C160" s="29" t="s">
        <v>213</v>
      </c>
      <c r="D160" s="76" t="s">
        <v>26</v>
      </c>
      <c r="E160" s="78">
        <v>3</v>
      </c>
      <c r="F160" s="80"/>
      <c r="G160" s="82"/>
    </row>
    <row r="161" spans="2:7" x14ac:dyDescent="0.25">
      <c r="B161" s="75"/>
      <c r="C161" s="31" t="s">
        <v>214</v>
      </c>
      <c r="D161" s="77"/>
      <c r="E161" s="79"/>
      <c r="F161" s="81"/>
      <c r="G161" s="83"/>
    </row>
    <row r="162" spans="2:7" x14ac:dyDescent="0.25">
      <c r="B162" s="74" t="s">
        <v>212</v>
      </c>
      <c r="C162" s="29" t="s">
        <v>216</v>
      </c>
      <c r="D162" s="76" t="s">
        <v>26</v>
      </c>
      <c r="E162" s="78">
        <v>0.35</v>
      </c>
      <c r="F162" s="80"/>
      <c r="G162" s="82"/>
    </row>
    <row r="163" spans="2:7" x14ac:dyDescent="0.25">
      <c r="B163" s="75"/>
      <c r="C163" s="31" t="s">
        <v>217</v>
      </c>
      <c r="D163" s="77"/>
      <c r="E163" s="79"/>
      <c r="F163" s="81"/>
      <c r="G163" s="83"/>
    </row>
    <row r="164" spans="2:7" x14ac:dyDescent="0.3">
      <c r="B164" s="98" t="s">
        <v>218</v>
      </c>
      <c r="C164" s="99"/>
      <c r="D164" s="99"/>
      <c r="E164" s="99"/>
      <c r="F164" s="99"/>
      <c r="G164" s="100"/>
    </row>
    <row r="165" spans="2:7" x14ac:dyDescent="0.25">
      <c r="B165" s="74" t="s">
        <v>215</v>
      </c>
      <c r="C165" s="29" t="s">
        <v>220</v>
      </c>
      <c r="D165" s="76" t="s">
        <v>73</v>
      </c>
      <c r="E165" s="78">
        <v>1</v>
      </c>
      <c r="F165" s="80"/>
      <c r="G165" s="82"/>
    </row>
    <row r="166" spans="2:7" x14ac:dyDescent="0.25">
      <c r="B166" s="75"/>
      <c r="C166" s="31" t="s">
        <v>221</v>
      </c>
      <c r="D166" s="77"/>
      <c r="E166" s="79"/>
      <c r="F166" s="81"/>
      <c r="G166" s="83"/>
    </row>
    <row r="167" spans="2:7" x14ac:dyDescent="0.25">
      <c r="B167" s="74" t="s">
        <v>219</v>
      </c>
      <c r="C167" s="29" t="s">
        <v>223</v>
      </c>
      <c r="D167" s="76" t="s">
        <v>73</v>
      </c>
      <c r="E167" s="78">
        <v>2</v>
      </c>
      <c r="F167" s="80"/>
      <c r="G167" s="82"/>
    </row>
    <row r="168" spans="2:7" x14ac:dyDescent="0.25">
      <c r="B168" s="75"/>
      <c r="C168" s="31" t="s">
        <v>224</v>
      </c>
      <c r="D168" s="77"/>
      <c r="E168" s="79"/>
      <c r="F168" s="81"/>
      <c r="G168" s="83"/>
    </row>
    <row r="169" spans="2:7" x14ac:dyDescent="0.3">
      <c r="B169" s="98" t="s">
        <v>225</v>
      </c>
      <c r="C169" s="99"/>
      <c r="D169" s="99"/>
      <c r="E169" s="99"/>
      <c r="F169" s="99"/>
      <c r="G169" s="100"/>
    </row>
    <row r="170" spans="2:7" x14ac:dyDescent="0.3">
      <c r="B170" s="74" t="s">
        <v>222</v>
      </c>
      <c r="C170" s="22" t="s">
        <v>227</v>
      </c>
      <c r="D170" s="76" t="s">
        <v>100</v>
      </c>
      <c r="E170" s="78">
        <v>7.16</v>
      </c>
      <c r="F170" s="80"/>
      <c r="G170" s="82"/>
    </row>
    <row r="171" spans="2:7" x14ac:dyDescent="0.25">
      <c r="B171" s="75"/>
      <c r="C171" s="31" t="s">
        <v>228</v>
      </c>
      <c r="D171" s="77"/>
      <c r="E171" s="79"/>
      <c r="F171" s="81"/>
      <c r="G171" s="83"/>
    </row>
    <row r="172" spans="2:7" ht="27.6" x14ac:dyDescent="0.3">
      <c r="B172" s="74" t="s">
        <v>226</v>
      </c>
      <c r="C172" s="22" t="s">
        <v>230</v>
      </c>
      <c r="D172" s="76" t="s">
        <v>73</v>
      </c>
      <c r="E172" s="78">
        <v>1</v>
      </c>
      <c r="F172" s="80"/>
      <c r="G172" s="82"/>
    </row>
    <row r="173" spans="2:7" x14ac:dyDescent="0.25">
      <c r="B173" s="75"/>
      <c r="C173" s="31" t="s">
        <v>231</v>
      </c>
      <c r="D173" s="77"/>
      <c r="E173" s="79"/>
      <c r="F173" s="81"/>
      <c r="G173" s="93"/>
    </row>
    <row r="174" spans="2:7" x14ac:dyDescent="0.3">
      <c r="B174" s="98" t="s">
        <v>126</v>
      </c>
      <c r="C174" s="99"/>
      <c r="D174" s="99"/>
      <c r="E174" s="99"/>
      <c r="F174" s="99"/>
      <c r="G174" s="100"/>
    </row>
    <row r="175" spans="2:7" x14ac:dyDescent="0.3">
      <c r="B175" s="74" t="s">
        <v>229</v>
      </c>
      <c r="C175" s="22" t="s">
        <v>233</v>
      </c>
      <c r="D175" s="76" t="s">
        <v>22</v>
      </c>
      <c r="E175" s="78">
        <v>12</v>
      </c>
      <c r="F175" s="80"/>
      <c r="G175" s="82"/>
    </row>
    <row r="176" spans="2:7" x14ac:dyDescent="0.3">
      <c r="B176" s="75"/>
      <c r="C176" s="23" t="s">
        <v>234</v>
      </c>
      <c r="D176" s="77"/>
      <c r="E176" s="79"/>
      <c r="F176" s="81"/>
      <c r="G176" s="93"/>
    </row>
    <row r="177" spans="2:8" x14ac:dyDescent="0.3">
      <c r="B177" s="40"/>
      <c r="C177" s="106" t="s">
        <v>235</v>
      </c>
      <c r="D177" s="107"/>
      <c r="E177" s="107"/>
      <c r="F177" s="108"/>
      <c r="G177" s="41">
        <f>+SUM(G127:G176)</f>
        <v>0</v>
      </c>
    </row>
    <row r="178" spans="2:8" x14ac:dyDescent="0.3">
      <c r="B178" s="42"/>
      <c r="C178" s="43"/>
      <c r="D178" s="43"/>
      <c r="E178" s="43"/>
      <c r="F178" s="43"/>
      <c r="G178" s="44"/>
    </row>
    <row r="179" spans="2:8" x14ac:dyDescent="0.3">
      <c r="B179" s="42"/>
      <c r="C179" s="43"/>
      <c r="D179" s="43"/>
      <c r="E179" s="43"/>
      <c r="F179" s="43"/>
      <c r="G179" s="44"/>
    </row>
    <row r="180" spans="2:8" x14ac:dyDescent="0.3">
      <c r="B180" s="42"/>
      <c r="C180" s="43"/>
      <c r="D180" s="43"/>
      <c r="E180" s="43"/>
      <c r="F180" s="43"/>
      <c r="G180" s="44"/>
    </row>
    <row r="181" spans="2:8" x14ac:dyDescent="0.3">
      <c r="B181" s="109" t="s">
        <v>236</v>
      </c>
      <c r="C181" s="110"/>
      <c r="D181" s="110"/>
      <c r="E181" s="110"/>
      <c r="F181" s="110"/>
      <c r="G181" s="111"/>
    </row>
    <row r="182" spans="2:8" x14ac:dyDescent="0.25">
      <c r="B182" s="84" t="s">
        <v>3</v>
      </c>
      <c r="C182" s="84" t="s">
        <v>4</v>
      </c>
      <c r="D182" s="84" t="s">
        <v>5</v>
      </c>
      <c r="E182" s="86" t="s">
        <v>6</v>
      </c>
      <c r="F182" s="10" t="s">
        <v>7</v>
      </c>
      <c r="G182" s="88" t="s">
        <v>8</v>
      </c>
    </row>
    <row r="183" spans="2:8" x14ac:dyDescent="0.25">
      <c r="B183" s="85"/>
      <c r="C183" s="85"/>
      <c r="D183" s="85"/>
      <c r="E183" s="87"/>
      <c r="F183" s="11" t="s">
        <v>9</v>
      </c>
      <c r="G183" s="89"/>
    </row>
    <row r="184" spans="2:8" x14ac:dyDescent="0.25">
      <c r="B184" s="46">
        <v>0</v>
      </c>
      <c r="C184" s="47" t="str">
        <f>C8</f>
        <v>INSTALLATION ET REPLI DE CHANTIER</v>
      </c>
      <c r="D184" s="48" t="s">
        <v>89</v>
      </c>
      <c r="E184" s="49">
        <v>1</v>
      </c>
      <c r="F184" s="50">
        <f>G11</f>
        <v>0</v>
      </c>
      <c r="G184" s="51">
        <f>E184*F184</f>
        <v>0</v>
      </c>
      <c r="H184" s="52"/>
    </row>
    <row r="185" spans="2:8" x14ac:dyDescent="0.25">
      <c r="B185" s="53" t="str">
        <f>B14</f>
        <v>001</v>
      </c>
      <c r="C185" s="54" t="str">
        <f>C14</f>
        <v>CONSTRUCTION MONOBLOC à 05 COMPARTIMENTS</v>
      </c>
      <c r="D185" s="55" t="s">
        <v>89</v>
      </c>
      <c r="E185" s="55">
        <v>1</v>
      </c>
      <c r="F185" s="56">
        <f>G122</f>
        <v>0</v>
      </c>
      <c r="G185" s="51">
        <f>E185*F185</f>
        <v>0</v>
      </c>
      <c r="H185" s="20"/>
    </row>
    <row r="186" spans="2:8" x14ac:dyDescent="0.25">
      <c r="B186" s="53" t="str">
        <f>+B125</f>
        <v>002</v>
      </c>
      <c r="C186" s="54" t="str">
        <f>+C125</f>
        <v>CONSTRUCTION PUITS MODERNE : PPMH</v>
      </c>
      <c r="D186" s="55" t="s">
        <v>89</v>
      </c>
      <c r="E186" s="55">
        <v>1</v>
      </c>
      <c r="F186" s="56">
        <f>+G177</f>
        <v>0</v>
      </c>
      <c r="G186" s="51">
        <f>E186*F186</f>
        <v>0</v>
      </c>
      <c r="H186" s="20"/>
    </row>
    <row r="187" spans="2:8" x14ac:dyDescent="0.25">
      <c r="B187" s="57"/>
      <c r="C187" s="102" t="s">
        <v>237</v>
      </c>
      <c r="D187" s="103"/>
      <c r="E187" s="103"/>
      <c r="F187" s="104"/>
      <c r="G187" s="58">
        <f>SUM(G184:G186)</f>
        <v>0</v>
      </c>
      <c r="H187" s="20"/>
    </row>
    <row r="188" spans="2:8" x14ac:dyDescent="0.25">
      <c r="B188" s="57"/>
      <c r="C188" s="105" t="s">
        <v>276</v>
      </c>
      <c r="D188" s="103"/>
      <c r="E188" s="103"/>
      <c r="F188" s="104"/>
      <c r="G188" s="59">
        <f>G187*8/92</f>
        <v>0</v>
      </c>
      <c r="H188" s="20"/>
    </row>
    <row r="189" spans="2:8" x14ac:dyDescent="0.25">
      <c r="B189" s="57"/>
      <c r="C189" s="102" t="s">
        <v>277</v>
      </c>
      <c r="D189" s="103"/>
      <c r="E189" s="103"/>
      <c r="F189" s="104"/>
      <c r="G189" s="59">
        <f>G187+G188</f>
        <v>0</v>
      </c>
      <c r="H189" s="20"/>
    </row>
    <row r="195" spans="8:8" x14ac:dyDescent="0.3">
      <c r="H195" s="20"/>
    </row>
  </sheetData>
  <mergeCells count="387">
    <mergeCell ref="C187:F187"/>
    <mergeCell ref="C188:F188"/>
    <mergeCell ref="C189:F189"/>
    <mergeCell ref="C177:F177"/>
    <mergeCell ref="B181:G181"/>
    <mergeCell ref="B182:B183"/>
    <mergeCell ref="C182:C183"/>
    <mergeCell ref="D182:D183"/>
    <mergeCell ref="E182:E183"/>
    <mergeCell ref="G182:G183"/>
    <mergeCell ref="B174:G174"/>
    <mergeCell ref="B175:B176"/>
    <mergeCell ref="D175:D176"/>
    <mergeCell ref="E175:E176"/>
    <mergeCell ref="F175:F176"/>
    <mergeCell ref="G175:G176"/>
    <mergeCell ref="B170:B171"/>
    <mergeCell ref="D170:D171"/>
    <mergeCell ref="E170:E171"/>
    <mergeCell ref="F170:F171"/>
    <mergeCell ref="G170:G171"/>
    <mergeCell ref="B172:B173"/>
    <mergeCell ref="D172:D173"/>
    <mergeCell ref="E172:E173"/>
    <mergeCell ref="F172:F173"/>
    <mergeCell ref="G172:G173"/>
    <mergeCell ref="B167:B168"/>
    <mergeCell ref="D167:D168"/>
    <mergeCell ref="E167:E168"/>
    <mergeCell ref="F167:F168"/>
    <mergeCell ref="G167:G168"/>
    <mergeCell ref="B169:G169"/>
    <mergeCell ref="B164:G164"/>
    <mergeCell ref="B165:B166"/>
    <mergeCell ref="D165:D166"/>
    <mergeCell ref="E165:E166"/>
    <mergeCell ref="F165:F166"/>
    <mergeCell ref="G165:G166"/>
    <mergeCell ref="B160:B161"/>
    <mergeCell ref="D160:D161"/>
    <mergeCell ref="E160:E161"/>
    <mergeCell ref="F160:F161"/>
    <mergeCell ref="G160:G161"/>
    <mergeCell ref="B162:B163"/>
    <mergeCell ref="D162:D163"/>
    <mergeCell ref="E162:E163"/>
    <mergeCell ref="F162:F163"/>
    <mergeCell ref="G162:G163"/>
    <mergeCell ref="B156:B157"/>
    <mergeCell ref="D156:D157"/>
    <mergeCell ref="E156:E157"/>
    <mergeCell ref="F156:F157"/>
    <mergeCell ref="G156:G157"/>
    <mergeCell ref="B158:B159"/>
    <mergeCell ref="D158:D159"/>
    <mergeCell ref="E158:E159"/>
    <mergeCell ref="F158:F159"/>
    <mergeCell ref="G158:G159"/>
    <mergeCell ref="B152:B153"/>
    <mergeCell ref="D152:D153"/>
    <mergeCell ref="E152:E153"/>
    <mergeCell ref="F152:F153"/>
    <mergeCell ref="G152:G153"/>
    <mergeCell ref="B154:B155"/>
    <mergeCell ref="D154:D155"/>
    <mergeCell ref="E154:E155"/>
    <mergeCell ref="F154:F155"/>
    <mergeCell ref="G154:G155"/>
    <mergeCell ref="B148:B149"/>
    <mergeCell ref="D148:D149"/>
    <mergeCell ref="E148:E149"/>
    <mergeCell ref="F148:F149"/>
    <mergeCell ref="G148:G149"/>
    <mergeCell ref="B150:B151"/>
    <mergeCell ref="D150:D151"/>
    <mergeCell ref="E150:E151"/>
    <mergeCell ref="F150:F151"/>
    <mergeCell ref="G150:G151"/>
    <mergeCell ref="B144:B145"/>
    <mergeCell ref="D144:D145"/>
    <mergeCell ref="E144:E145"/>
    <mergeCell ref="F144:F145"/>
    <mergeCell ref="G144:G145"/>
    <mergeCell ref="B146:B147"/>
    <mergeCell ref="D146:D147"/>
    <mergeCell ref="E146:E147"/>
    <mergeCell ref="F146:F147"/>
    <mergeCell ref="G146:G147"/>
    <mergeCell ref="B140:B141"/>
    <mergeCell ref="D140:D141"/>
    <mergeCell ref="E140:E141"/>
    <mergeCell ref="F140:F141"/>
    <mergeCell ref="G140:G141"/>
    <mergeCell ref="B142:B143"/>
    <mergeCell ref="D142:D143"/>
    <mergeCell ref="E142:E143"/>
    <mergeCell ref="F142:F143"/>
    <mergeCell ref="G142:G143"/>
    <mergeCell ref="B136:B137"/>
    <mergeCell ref="D136:D137"/>
    <mergeCell ref="E136:E137"/>
    <mergeCell ref="F136:F137"/>
    <mergeCell ref="G136:G137"/>
    <mergeCell ref="B138:B139"/>
    <mergeCell ref="D138:D139"/>
    <mergeCell ref="E138:E139"/>
    <mergeCell ref="F138:F139"/>
    <mergeCell ref="G138:G139"/>
    <mergeCell ref="B133:B134"/>
    <mergeCell ref="D133:D134"/>
    <mergeCell ref="E133:E134"/>
    <mergeCell ref="F133:F134"/>
    <mergeCell ref="G133:G134"/>
    <mergeCell ref="B135:G135"/>
    <mergeCell ref="B129:B130"/>
    <mergeCell ref="D129:D130"/>
    <mergeCell ref="E129:E130"/>
    <mergeCell ref="F129:F130"/>
    <mergeCell ref="G129:G130"/>
    <mergeCell ref="B131:B132"/>
    <mergeCell ref="D131:D132"/>
    <mergeCell ref="E131:E132"/>
    <mergeCell ref="F131:F132"/>
    <mergeCell ref="G131:G132"/>
    <mergeCell ref="B117:G117"/>
    <mergeCell ref="C122:F122"/>
    <mergeCell ref="C125:G125"/>
    <mergeCell ref="B126:G126"/>
    <mergeCell ref="B127:B128"/>
    <mergeCell ref="D127:D128"/>
    <mergeCell ref="E127:E128"/>
    <mergeCell ref="F127:F128"/>
    <mergeCell ref="G127:G128"/>
    <mergeCell ref="B113:B114"/>
    <mergeCell ref="D113:D114"/>
    <mergeCell ref="E113:E114"/>
    <mergeCell ref="F113:F114"/>
    <mergeCell ref="G113:G114"/>
    <mergeCell ref="B115:B116"/>
    <mergeCell ref="D115:D116"/>
    <mergeCell ref="E115:E116"/>
    <mergeCell ref="F115:F116"/>
    <mergeCell ref="G115:G116"/>
    <mergeCell ref="B109:B110"/>
    <mergeCell ref="D109:D110"/>
    <mergeCell ref="E109:E110"/>
    <mergeCell ref="F109:F110"/>
    <mergeCell ref="G109:G110"/>
    <mergeCell ref="B111:B112"/>
    <mergeCell ref="D111:D112"/>
    <mergeCell ref="E111:E112"/>
    <mergeCell ref="F111:F112"/>
    <mergeCell ref="G111:G112"/>
    <mergeCell ref="B105:B106"/>
    <mergeCell ref="D105:D106"/>
    <mergeCell ref="E105:E106"/>
    <mergeCell ref="F105:F106"/>
    <mergeCell ref="G105:G106"/>
    <mergeCell ref="B107:B108"/>
    <mergeCell ref="D107:D108"/>
    <mergeCell ref="E107:E108"/>
    <mergeCell ref="F107:F108"/>
    <mergeCell ref="G107:G108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0:B91"/>
    <mergeCell ref="D90:D91"/>
    <mergeCell ref="E90:E91"/>
    <mergeCell ref="F90:F91"/>
    <mergeCell ref="G90:G91"/>
    <mergeCell ref="B92:G92"/>
    <mergeCell ref="B86:B87"/>
    <mergeCell ref="D86:D87"/>
    <mergeCell ref="E86:E87"/>
    <mergeCell ref="F86:F87"/>
    <mergeCell ref="G86:G87"/>
    <mergeCell ref="B88:B89"/>
    <mergeCell ref="D88:D89"/>
    <mergeCell ref="E88:E89"/>
    <mergeCell ref="F88:F89"/>
    <mergeCell ref="G88:G89"/>
    <mergeCell ref="B83:B84"/>
    <mergeCell ref="D83:D84"/>
    <mergeCell ref="E83:E84"/>
    <mergeCell ref="F83:F84"/>
    <mergeCell ref="G83:G84"/>
    <mergeCell ref="B85:G85"/>
    <mergeCell ref="B79:B80"/>
    <mergeCell ref="D79:D80"/>
    <mergeCell ref="E79:E80"/>
    <mergeCell ref="F79:F80"/>
    <mergeCell ref="G79:G80"/>
    <mergeCell ref="B81:B82"/>
    <mergeCell ref="D81:D82"/>
    <mergeCell ref="E81:E82"/>
    <mergeCell ref="F81:F82"/>
    <mergeCell ref="G81:G82"/>
    <mergeCell ref="B75:B76"/>
    <mergeCell ref="D75:D76"/>
    <mergeCell ref="E75:E76"/>
    <mergeCell ref="F75:F76"/>
    <mergeCell ref="G75:G76"/>
    <mergeCell ref="B77:B78"/>
    <mergeCell ref="D77:D78"/>
    <mergeCell ref="E77:E78"/>
    <mergeCell ref="F77:F78"/>
    <mergeCell ref="G77:G78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0:B61"/>
    <mergeCell ref="D60:D61"/>
    <mergeCell ref="E60:E61"/>
    <mergeCell ref="F60:F61"/>
    <mergeCell ref="G60:G61"/>
    <mergeCell ref="B62:G62"/>
    <mergeCell ref="B56:B57"/>
    <mergeCell ref="D56:D57"/>
    <mergeCell ref="E56:E57"/>
    <mergeCell ref="F56:F57"/>
    <mergeCell ref="G56:G57"/>
    <mergeCell ref="B58:B59"/>
    <mergeCell ref="D58:D59"/>
    <mergeCell ref="E58:E59"/>
    <mergeCell ref="F58:F59"/>
    <mergeCell ref="G58:G59"/>
    <mergeCell ref="B52:B53"/>
    <mergeCell ref="D52:D53"/>
    <mergeCell ref="E52:E53"/>
    <mergeCell ref="F52:F53"/>
    <mergeCell ref="G52:G53"/>
    <mergeCell ref="B54:B55"/>
    <mergeCell ref="D54:D55"/>
    <mergeCell ref="E54:E55"/>
    <mergeCell ref="F54:F55"/>
    <mergeCell ref="G54:G55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33:B34"/>
    <mergeCell ref="D33:D34"/>
    <mergeCell ref="E33:E34"/>
    <mergeCell ref="F33:F34"/>
    <mergeCell ref="G33:G34"/>
    <mergeCell ref="B35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</mergeCells>
  <conditionalFormatting sqref="E190:E1048576">
    <cfRule type="cellIs" dxfId="718" priority="214" operator="equal">
      <formula>0</formula>
    </cfRule>
  </conditionalFormatting>
  <conditionalFormatting sqref="E124 E178:E180">
    <cfRule type="cellIs" dxfId="717" priority="213" operator="equal">
      <formula>0</formula>
    </cfRule>
  </conditionalFormatting>
  <conditionalFormatting sqref="E144:E145">
    <cfRule type="cellIs" dxfId="716" priority="205" operator="equal">
      <formula>0</formula>
    </cfRule>
  </conditionalFormatting>
  <conditionalFormatting sqref="D144:D145">
    <cfRule type="cellIs" dxfId="715" priority="204" operator="equal">
      <formula>0</formula>
    </cfRule>
  </conditionalFormatting>
  <conditionalFormatting sqref="F144:F145">
    <cfRule type="cellIs" dxfId="714" priority="203" operator="lessThan">
      <formula>1</formula>
    </cfRule>
  </conditionalFormatting>
  <conditionalFormatting sqref="D127:D128">
    <cfRule type="cellIs" dxfId="713" priority="210" operator="equal">
      <formula>0</formula>
    </cfRule>
  </conditionalFormatting>
  <conditionalFormatting sqref="F127:F128">
    <cfRule type="cellIs" dxfId="712" priority="209" operator="lessThan">
      <formula>1</formula>
    </cfRule>
  </conditionalFormatting>
  <conditionalFormatting sqref="E146:E147">
    <cfRule type="cellIs" dxfId="711" priority="202" operator="equal">
      <formula>0</formula>
    </cfRule>
  </conditionalFormatting>
  <conditionalFormatting sqref="E136:E137">
    <cfRule type="cellIs" dxfId="710" priority="199" operator="equal">
      <formula>0</formula>
    </cfRule>
  </conditionalFormatting>
  <conditionalFormatting sqref="D133:D134">
    <cfRule type="cellIs" dxfId="709" priority="207" operator="equal">
      <formula>0</formula>
    </cfRule>
  </conditionalFormatting>
  <conditionalFormatting sqref="F133:F134">
    <cfRule type="cellIs" dxfId="708" priority="206" operator="lessThan">
      <formula>1</formula>
    </cfRule>
  </conditionalFormatting>
  <conditionalFormatting sqref="E133:E134">
    <cfRule type="cellIs" dxfId="707" priority="208" operator="equal">
      <formula>0</formula>
    </cfRule>
  </conditionalFormatting>
  <conditionalFormatting sqref="E150:E151">
    <cfRule type="cellIs" dxfId="706" priority="196" operator="equal">
      <formula>0</formula>
    </cfRule>
  </conditionalFormatting>
  <conditionalFormatting sqref="D150:D151">
    <cfRule type="cellIs" dxfId="705" priority="195" operator="equal">
      <formula>0</formula>
    </cfRule>
  </conditionalFormatting>
  <conditionalFormatting sqref="F150:F151">
    <cfRule type="cellIs" dxfId="704" priority="194" operator="lessThan">
      <formula>1</formula>
    </cfRule>
  </conditionalFormatting>
  <conditionalFormatting sqref="E138:E139">
    <cfRule type="cellIs" dxfId="703" priority="193" operator="equal">
      <formula>0</formula>
    </cfRule>
  </conditionalFormatting>
  <conditionalFormatting sqref="D138:D139">
    <cfRule type="cellIs" dxfId="702" priority="192" operator="equal">
      <formula>0</formula>
    </cfRule>
  </conditionalFormatting>
  <conditionalFormatting sqref="D172:D173">
    <cfRule type="cellIs" dxfId="701" priority="190" operator="equal">
      <formula>0</formula>
    </cfRule>
  </conditionalFormatting>
  <conditionalFormatting sqref="E175:E176">
    <cfRule type="cellIs" dxfId="700" priority="188" operator="equal">
      <formula>0</formula>
    </cfRule>
  </conditionalFormatting>
  <conditionalFormatting sqref="F172:F173">
    <cfRule type="cellIs" dxfId="699" priority="189" operator="lessThan">
      <formula>1</formula>
    </cfRule>
  </conditionalFormatting>
  <conditionalFormatting sqref="E129:E130">
    <cfRule type="cellIs" dxfId="698" priority="186" operator="equal">
      <formula>0</formula>
    </cfRule>
  </conditionalFormatting>
  <conditionalFormatting sqref="F175:F176">
    <cfRule type="cellIs" dxfId="697" priority="187" operator="lessThan">
      <formula>1</formula>
    </cfRule>
  </conditionalFormatting>
  <conditionalFormatting sqref="D129:D130">
    <cfRule type="cellIs" dxfId="696" priority="185" operator="equal">
      <formula>0</formula>
    </cfRule>
  </conditionalFormatting>
  <conditionalFormatting sqref="F129:F130">
    <cfRule type="cellIs" dxfId="695" priority="184" operator="lessThan">
      <formula>1</formula>
    </cfRule>
  </conditionalFormatting>
  <conditionalFormatting sqref="E140:E141">
    <cfRule type="cellIs" dxfId="694" priority="183" operator="equal">
      <formula>0</formula>
    </cfRule>
  </conditionalFormatting>
  <conditionalFormatting sqref="D175:D176">
    <cfRule type="cellIs" dxfId="693" priority="181" operator="equal">
      <formula>0</formula>
    </cfRule>
  </conditionalFormatting>
  <conditionalFormatting sqref="D142:D143">
    <cfRule type="cellIs" dxfId="692" priority="177" operator="equal">
      <formula>0</formula>
    </cfRule>
  </conditionalFormatting>
  <conditionalFormatting sqref="E148:E149">
    <cfRule type="cellIs" dxfId="691" priority="180" operator="equal">
      <formula>0</formula>
    </cfRule>
  </conditionalFormatting>
  <conditionalFormatting sqref="E142:E143">
    <cfRule type="cellIs" dxfId="690" priority="178" operator="equal">
      <formula>0</formula>
    </cfRule>
  </conditionalFormatting>
  <conditionalFormatting sqref="D148:D149">
    <cfRule type="cellIs" dxfId="689" priority="179" operator="equal">
      <formula>0</formula>
    </cfRule>
  </conditionalFormatting>
  <conditionalFormatting sqref="E131:E132">
    <cfRule type="cellIs" dxfId="688" priority="175" operator="equal">
      <formula>0</formula>
    </cfRule>
  </conditionalFormatting>
  <conditionalFormatting sqref="E170:E171">
    <cfRule type="cellIs" dxfId="687" priority="172" operator="equal">
      <formula>0</formula>
    </cfRule>
  </conditionalFormatting>
  <conditionalFormatting sqref="E158:E159">
    <cfRule type="cellIs" dxfId="686" priority="169" operator="equal">
      <formula>0</formula>
    </cfRule>
  </conditionalFormatting>
  <conditionalFormatting sqref="E152:E153">
    <cfRule type="cellIs" dxfId="685" priority="166" operator="equal">
      <formula>0</formula>
    </cfRule>
  </conditionalFormatting>
  <conditionalFormatting sqref="E156:E157">
    <cfRule type="cellIs" dxfId="684" priority="163" operator="equal">
      <formula>0</formula>
    </cfRule>
  </conditionalFormatting>
  <conditionalFormatting sqref="E160:E161">
    <cfRule type="cellIs" dxfId="683" priority="154" operator="equal">
      <formula>0</formula>
    </cfRule>
  </conditionalFormatting>
  <conditionalFormatting sqref="E162:E163">
    <cfRule type="cellIs" dxfId="682" priority="160" operator="equal">
      <formula>0</formula>
    </cfRule>
  </conditionalFormatting>
  <conditionalFormatting sqref="E165:E166">
    <cfRule type="cellIs" dxfId="681" priority="151" operator="equal">
      <formula>0</formula>
    </cfRule>
  </conditionalFormatting>
  <conditionalFormatting sqref="E154:E155">
    <cfRule type="cellIs" dxfId="680" priority="157" operator="equal">
      <formula>0</formula>
    </cfRule>
  </conditionalFormatting>
  <conditionalFormatting sqref="E167:E168">
    <cfRule type="cellIs" dxfId="679" priority="148" operator="equal">
      <formula>0</formula>
    </cfRule>
  </conditionalFormatting>
  <conditionalFormatting sqref="F138:F141">
    <cfRule type="cellIs" dxfId="678" priority="212" operator="lessThan">
      <formula>1</formula>
    </cfRule>
  </conditionalFormatting>
  <conditionalFormatting sqref="D146:D147">
    <cfRule type="cellIs" dxfId="677" priority="201" operator="equal">
      <formula>0</formula>
    </cfRule>
  </conditionalFormatting>
  <conditionalFormatting sqref="F146:F149">
    <cfRule type="cellIs" dxfId="676" priority="200" operator="lessThan">
      <formula>1</formula>
    </cfRule>
  </conditionalFormatting>
  <conditionalFormatting sqref="D136:D137">
    <cfRule type="cellIs" dxfId="675" priority="198" operator="equal">
      <formula>0</formula>
    </cfRule>
  </conditionalFormatting>
  <conditionalFormatting sqref="F136:F137">
    <cfRule type="cellIs" dxfId="674" priority="197" operator="lessThan">
      <formula>1</formula>
    </cfRule>
  </conditionalFormatting>
  <conditionalFormatting sqref="E127:E128 E177">
    <cfRule type="cellIs" dxfId="673" priority="211" operator="equal">
      <formula>0</formula>
    </cfRule>
  </conditionalFormatting>
  <conditionalFormatting sqref="D140:D141">
    <cfRule type="cellIs" dxfId="672" priority="182" operator="equal">
      <formula>0</formula>
    </cfRule>
  </conditionalFormatting>
  <conditionalFormatting sqref="E172:E173">
    <cfRule type="cellIs" dxfId="671" priority="191" operator="equal">
      <formula>0</formula>
    </cfRule>
  </conditionalFormatting>
  <conditionalFormatting sqref="F142:F143">
    <cfRule type="cellIs" dxfId="670" priority="176" operator="lessThan">
      <formula>1</formula>
    </cfRule>
  </conditionalFormatting>
  <conditionalFormatting sqref="F170:F171">
    <cfRule type="cellIs" dxfId="669" priority="170" operator="lessThan">
      <formula>1</formula>
    </cfRule>
  </conditionalFormatting>
  <conditionalFormatting sqref="D170:D171">
    <cfRule type="cellIs" dxfId="668" priority="171" operator="equal">
      <formula>0</formula>
    </cfRule>
  </conditionalFormatting>
  <conditionalFormatting sqref="D131:D132">
    <cfRule type="cellIs" dxfId="667" priority="174" operator="equal">
      <formula>0</formula>
    </cfRule>
  </conditionalFormatting>
  <conditionalFormatting sqref="F131:F132">
    <cfRule type="cellIs" dxfId="666" priority="173" operator="lessThan">
      <formula>1</formula>
    </cfRule>
  </conditionalFormatting>
  <conditionalFormatting sqref="D152:D153">
    <cfRule type="cellIs" dxfId="665" priority="165" operator="equal">
      <formula>0</formula>
    </cfRule>
  </conditionalFormatting>
  <conditionalFormatting sqref="F152:F153">
    <cfRule type="cellIs" dxfId="664" priority="164" operator="lessThan">
      <formula>1</formula>
    </cfRule>
  </conditionalFormatting>
  <conditionalFormatting sqref="D162:D163">
    <cfRule type="cellIs" dxfId="663" priority="159" operator="equal">
      <formula>0</formula>
    </cfRule>
  </conditionalFormatting>
  <conditionalFormatting sqref="F162:F163">
    <cfRule type="cellIs" dxfId="662" priority="158" operator="lessThan">
      <formula>1</formula>
    </cfRule>
  </conditionalFormatting>
  <conditionalFormatting sqref="D154:D155">
    <cfRule type="cellIs" dxfId="661" priority="156" operator="equal">
      <formula>0</formula>
    </cfRule>
  </conditionalFormatting>
  <conditionalFormatting sqref="F154:F155">
    <cfRule type="cellIs" dxfId="660" priority="155" operator="lessThan">
      <formula>1</formula>
    </cfRule>
  </conditionalFormatting>
  <conditionalFormatting sqref="D158:D159">
    <cfRule type="cellIs" dxfId="659" priority="168" operator="equal">
      <formula>0</formula>
    </cfRule>
  </conditionalFormatting>
  <conditionalFormatting sqref="F158:F159">
    <cfRule type="cellIs" dxfId="658" priority="167" operator="lessThan">
      <formula>1</formula>
    </cfRule>
  </conditionalFormatting>
  <conditionalFormatting sqref="D156:D157">
    <cfRule type="cellIs" dxfId="657" priority="162" operator="equal">
      <formula>0</formula>
    </cfRule>
  </conditionalFormatting>
  <conditionalFormatting sqref="F156:F157">
    <cfRule type="cellIs" dxfId="656" priority="161" operator="lessThan">
      <formula>1</formula>
    </cfRule>
  </conditionalFormatting>
  <conditionalFormatting sqref="D160:D161">
    <cfRule type="cellIs" dxfId="655" priority="153" operator="equal">
      <formula>0</formula>
    </cfRule>
  </conditionalFormatting>
  <conditionalFormatting sqref="F160:F161">
    <cfRule type="cellIs" dxfId="654" priority="152" operator="lessThan">
      <formula>1</formula>
    </cfRule>
  </conditionalFormatting>
  <conditionalFormatting sqref="D165:D166">
    <cfRule type="cellIs" dxfId="653" priority="150" operator="equal">
      <formula>0</formula>
    </cfRule>
  </conditionalFormatting>
  <conditionalFormatting sqref="F165:F166">
    <cfRule type="cellIs" dxfId="652" priority="149" operator="lessThan">
      <formula>1</formula>
    </cfRule>
  </conditionalFormatting>
  <conditionalFormatting sqref="F167:F168">
    <cfRule type="cellIs" dxfId="651" priority="146" operator="lessThan">
      <formula>1</formula>
    </cfRule>
  </conditionalFormatting>
  <conditionalFormatting sqref="D167:D168">
    <cfRule type="cellIs" dxfId="650" priority="147" operator="equal">
      <formula>0</formula>
    </cfRule>
  </conditionalFormatting>
  <conditionalFormatting sqref="E123">
    <cfRule type="cellIs" dxfId="649" priority="145" operator="equal">
      <formula>0</formula>
    </cfRule>
  </conditionalFormatting>
  <conditionalFormatting sqref="D118:E119 D31:D32 D121:E121">
    <cfRule type="cellIs" dxfId="648" priority="144" operator="equal">
      <formula>0</formula>
    </cfRule>
  </conditionalFormatting>
  <conditionalFormatting sqref="F118:F119 F27:F32 F121">
    <cfRule type="cellIs" dxfId="647" priority="143" operator="lessThan">
      <formula>1</formula>
    </cfRule>
  </conditionalFormatting>
  <conditionalFormatting sqref="D58:D59">
    <cfRule type="cellIs" dxfId="646" priority="40" operator="equal">
      <formula>0</formula>
    </cfRule>
  </conditionalFormatting>
  <conditionalFormatting sqref="E122">
    <cfRule type="cellIs" dxfId="645" priority="142" operator="equal">
      <formula>0</formula>
    </cfRule>
  </conditionalFormatting>
  <conditionalFormatting sqref="D16:D17">
    <cfRule type="cellIs" dxfId="644" priority="141" operator="equal">
      <formula>0</formula>
    </cfRule>
  </conditionalFormatting>
  <conditionalFormatting sqref="F16:F17">
    <cfRule type="cellIs" dxfId="643" priority="140" operator="lessThan">
      <formula>1</formula>
    </cfRule>
  </conditionalFormatting>
  <conditionalFormatting sqref="E44:E45">
    <cfRule type="cellIs" dxfId="642" priority="134" operator="equal">
      <formula>0</formula>
    </cfRule>
  </conditionalFormatting>
  <conditionalFormatting sqref="D44:D45">
    <cfRule type="cellIs" dxfId="641" priority="133" operator="equal">
      <formula>0</formula>
    </cfRule>
  </conditionalFormatting>
  <conditionalFormatting sqref="F44:F47">
    <cfRule type="cellIs" dxfId="640" priority="132" operator="lessThan">
      <formula>1</formula>
    </cfRule>
  </conditionalFormatting>
  <conditionalFormatting sqref="D22:D23">
    <cfRule type="cellIs" dxfId="639" priority="139" operator="equal">
      <formula>0</formula>
    </cfRule>
  </conditionalFormatting>
  <conditionalFormatting sqref="F22:F23">
    <cfRule type="cellIs" dxfId="638" priority="138" operator="lessThan">
      <formula>1</formula>
    </cfRule>
  </conditionalFormatting>
  <conditionalFormatting sqref="D25:D26">
    <cfRule type="cellIs" dxfId="637" priority="131" operator="equal">
      <formula>0</formula>
    </cfRule>
  </conditionalFormatting>
  <conditionalFormatting sqref="F25:F26">
    <cfRule type="cellIs" dxfId="636" priority="130" operator="lessThan">
      <formula>1</formula>
    </cfRule>
  </conditionalFormatting>
  <conditionalFormatting sqref="E54:E55">
    <cfRule type="cellIs" dxfId="635" priority="129" operator="equal">
      <formula>0</formula>
    </cfRule>
  </conditionalFormatting>
  <conditionalFormatting sqref="D54:D55">
    <cfRule type="cellIs" dxfId="634" priority="128" operator="equal">
      <formula>0</formula>
    </cfRule>
  </conditionalFormatting>
  <conditionalFormatting sqref="F54:F55">
    <cfRule type="cellIs" dxfId="633" priority="127" operator="lessThan">
      <formula>1</formula>
    </cfRule>
  </conditionalFormatting>
  <conditionalFormatting sqref="D42:D43">
    <cfRule type="cellIs" dxfId="632" priority="136" operator="equal">
      <formula>0</formula>
    </cfRule>
  </conditionalFormatting>
  <conditionalFormatting sqref="F42:F43">
    <cfRule type="cellIs" dxfId="631" priority="135" operator="lessThan">
      <formula>1</formula>
    </cfRule>
  </conditionalFormatting>
  <conditionalFormatting sqref="D27:D28">
    <cfRule type="cellIs" dxfId="630" priority="126" operator="equal">
      <formula>0</formula>
    </cfRule>
  </conditionalFormatting>
  <conditionalFormatting sqref="E42:E43">
    <cfRule type="cellIs" dxfId="629" priority="137" operator="equal">
      <formula>0</formula>
    </cfRule>
  </conditionalFormatting>
  <conditionalFormatting sqref="E67:E68">
    <cfRule type="cellIs" dxfId="628" priority="125" operator="equal">
      <formula>0</formula>
    </cfRule>
  </conditionalFormatting>
  <conditionalFormatting sqref="D67:D68">
    <cfRule type="cellIs" dxfId="627" priority="124" operator="equal">
      <formula>0</formula>
    </cfRule>
  </conditionalFormatting>
  <conditionalFormatting sqref="F67:F68">
    <cfRule type="cellIs" dxfId="626" priority="123" operator="lessThan">
      <formula>1</formula>
    </cfRule>
  </conditionalFormatting>
  <conditionalFormatting sqref="E69:E70">
    <cfRule type="cellIs" dxfId="625" priority="122" operator="equal">
      <formula>0</formula>
    </cfRule>
  </conditionalFormatting>
  <conditionalFormatting sqref="D69:D70">
    <cfRule type="cellIs" dxfId="624" priority="121" operator="equal">
      <formula>0</formula>
    </cfRule>
  </conditionalFormatting>
  <conditionalFormatting sqref="F69:F70">
    <cfRule type="cellIs" dxfId="623" priority="120" operator="lessThan">
      <formula>1</formula>
    </cfRule>
  </conditionalFormatting>
  <conditionalFormatting sqref="E86:E87">
    <cfRule type="cellIs" dxfId="622" priority="119" operator="equal">
      <formula>0</formula>
    </cfRule>
  </conditionalFormatting>
  <conditionalFormatting sqref="E88:E89">
    <cfRule type="cellIs" dxfId="621" priority="117" operator="equal">
      <formula>0</formula>
    </cfRule>
  </conditionalFormatting>
  <conditionalFormatting sqref="F86:F87">
    <cfRule type="cellIs" dxfId="620" priority="118" operator="lessThan">
      <formula>1</formula>
    </cfRule>
  </conditionalFormatting>
  <conditionalFormatting sqref="E36:E37">
    <cfRule type="cellIs" dxfId="619" priority="115" operator="equal">
      <formula>0</formula>
    </cfRule>
  </conditionalFormatting>
  <conditionalFormatting sqref="F88:F89">
    <cfRule type="cellIs" dxfId="618" priority="116" operator="lessThan">
      <formula>1</formula>
    </cfRule>
  </conditionalFormatting>
  <conditionalFormatting sqref="D36:D37">
    <cfRule type="cellIs" dxfId="617" priority="114" operator="equal">
      <formula>0</formula>
    </cfRule>
  </conditionalFormatting>
  <conditionalFormatting sqref="F36:F37">
    <cfRule type="cellIs" dxfId="616" priority="113" operator="lessThan">
      <formula>1</formula>
    </cfRule>
  </conditionalFormatting>
  <conditionalFormatting sqref="D18:D19">
    <cfRule type="cellIs" dxfId="615" priority="112" operator="equal">
      <formula>0</formula>
    </cfRule>
  </conditionalFormatting>
  <conditionalFormatting sqref="F18:F19">
    <cfRule type="cellIs" dxfId="614" priority="111" operator="lessThan">
      <formula>1</formula>
    </cfRule>
  </conditionalFormatting>
  <conditionalFormatting sqref="D29:D30">
    <cfRule type="cellIs" dxfId="613" priority="110" operator="equal">
      <formula>0</formula>
    </cfRule>
  </conditionalFormatting>
  <conditionalFormatting sqref="D46:D47">
    <cfRule type="cellIs" dxfId="612" priority="106" operator="equal">
      <formula>0</formula>
    </cfRule>
  </conditionalFormatting>
  <conditionalFormatting sqref="E38:E39">
    <cfRule type="cellIs" dxfId="611" priority="102" operator="equal">
      <formula>0</formula>
    </cfRule>
  </conditionalFormatting>
  <conditionalFormatting sqref="D88:D89">
    <cfRule type="cellIs" dxfId="610" priority="109" operator="equal">
      <formula>0</formula>
    </cfRule>
  </conditionalFormatting>
  <conditionalFormatting sqref="E46:E47">
    <cfRule type="cellIs" dxfId="609" priority="107" operator="equal">
      <formula>0</formula>
    </cfRule>
  </conditionalFormatting>
  <conditionalFormatting sqref="F99:F100">
    <cfRule type="cellIs" dxfId="608" priority="76" operator="lessThan">
      <formula>1</formula>
    </cfRule>
  </conditionalFormatting>
  <conditionalFormatting sqref="D86:D87">
    <cfRule type="cellIs" dxfId="607" priority="108" operator="equal">
      <formula>0</formula>
    </cfRule>
  </conditionalFormatting>
  <conditionalFormatting sqref="F111:F112">
    <cfRule type="cellIs" dxfId="606" priority="73" operator="lessThan">
      <formula>1</formula>
    </cfRule>
  </conditionalFormatting>
  <conditionalFormatting sqref="E99:E100">
    <cfRule type="cellIs" dxfId="605" priority="78" operator="equal">
      <formula>0</formula>
    </cfRule>
  </conditionalFormatting>
  <conditionalFormatting sqref="D40:D41">
    <cfRule type="cellIs" dxfId="604" priority="104" operator="equal">
      <formula>0</formula>
    </cfRule>
  </conditionalFormatting>
  <conditionalFormatting sqref="D38:D39">
    <cfRule type="cellIs" dxfId="603" priority="101" operator="equal">
      <formula>0</formula>
    </cfRule>
  </conditionalFormatting>
  <conditionalFormatting sqref="E40:E41">
    <cfRule type="cellIs" dxfId="602" priority="105" operator="equal">
      <formula>0</formula>
    </cfRule>
  </conditionalFormatting>
  <conditionalFormatting sqref="E111:E112">
    <cfRule type="cellIs" dxfId="601" priority="75" operator="equal">
      <formula>0</formula>
    </cfRule>
  </conditionalFormatting>
  <conditionalFormatting sqref="F40:F41">
    <cfRule type="cellIs" dxfId="600" priority="103" operator="lessThan">
      <formula>1</formula>
    </cfRule>
  </conditionalFormatting>
  <conditionalFormatting sqref="D56:D57">
    <cfRule type="cellIs" dxfId="599" priority="98" operator="equal">
      <formula>0</formula>
    </cfRule>
  </conditionalFormatting>
  <conditionalFormatting sqref="F38:F39">
    <cfRule type="cellIs" dxfId="598" priority="100" operator="lessThan">
      <formula>1</formula>
    </cfRule>
  </conditionalFormatting>
  <conditionalFormatting sqref="D71:D72">
    <cfRule type="cellIs" dxfId="597" priority="95" operator="equal">
      <formula>0</formula>
    </cfRule>
  </conditionalFormatting>
  <conditionalFormatting sqref="E56:E57">
    <cfRule type="cellIs" dxfId="596" priority="99" operator="equal">
      <formula>0</formula>
    </cfRule>
  </conditionalFormatting>
  <conditionalFormatting sqref="D81:D82">
    <cfRule type="cellIs" dxfId="595" priority="86" operator="equal">
      <formula>0</formula>
    </cfRule>
  </conditionalFormatting>
  <conditionalFormatting sqref="F56:F57">
    <cfRule type="cellIs" dxfId="594" priority="97" operator="lessThan">
      <formula>1</formula>
    </cfRule>
  </conditionalFormatting>
  <conditionalFormatting sqref="E73:E74">
    <cfRule type="cellIs" dxfId="593" priority="93" operator="equal">
      <formula>0</formula>
    </cfRule>
  </conditionalFormatting>
  <conditionalFormatting sqref="E71:E72">
    <cfRule type="cellIs" dxfId="592" priority="96" operator="equal">
      <formula>0</formula>
    </cfRule>
  </conditionalFormatting>
  <conditionalFormatting sqref="D73:D74">
    <cfRule type="cellIs" dxfId="591" priority="92" operator="equal">
      <formula>0</formula>
    </cfRule>
  </conditionalFormatting>
  <conditionalFormatting sqref="F71:F72">
    <cfRule type="cellIs" dxfId="590" priority="94" operator="lessThan">
      <formula>1</formula>
    </cfRule>
  </conditionalFormatting>
  <conditionalFormatting sqref="E75:E76">
    <cfRule type="cellIs" dxfId="589" priority="90" operator="equal">
      <formula>0</formula>
    </cfRule>
  </conditionalFormatting>
  <conditionalFormatting sqref="D93:D94">
    <cfRule type="cellIs" dxfId="588" priority="83" operator="equal">
      <formula>0</formula>
    </cfRule>
  </conditionalFormatting>
  <conditionalFormatting sqref="F73:F74">
    <cfRule type="cellIs" dxfId="587" priority="91" operator="lessThan">
      <formula>1</formula>
    </cfRule>
  </conditionalFormatting>
  <conditionalFormatting sqref="D75:D76">
    <cfRule type="cellIs" dxfId="586" priority="89" operator="equal">
      <formula>0</formula>
    </cfRule>
  </conditionalFormatting>
  <conditionalFormatting sqref="F75:F76">
    <cfRule type="cellIs" dxfId="585" priority="88" operator="lessThan">
      <formula>1</formula>
    </cfRule>
  </conditionalFormatting>
  <conditionalFormatting sqref="E81:E82">
    <cfRule type="cellIs" dxfId="584" priority="87" operator="equal">
      <formula>0</formula>
    </cfRule>
  </conditionalFormatting>
  <conditionalFormatting sqref="F81:F82">
    <cfRule type="cellIs" dxfId="583" priority="85" operator="lessThan">
      <formula>1</formula>
    </cfRule>
  </conditionalFormatting>
  <conditionalFormatting sqref="D111:D112">
    <cfRule type="cellIs" dxfId="582" priority="74" operator="equal">
      <formula>0</formula>
    </cfRule>
  </conditionalFormatting>
  <conditionalFormatting sqref="E93:E94">
    <cfRule type="cellIs" dxfId="581" priority="84" operator="equal">
      <formula>0</formula>
    </cfRule>
  </conditionalFormatting>
  <conditionalFormatting sqref="F93:F94">
    <cfRule type="cellIs" dxfId="580" priority="82" operator="lessThan">
      <formula>1</formula>
    </cfRule>
  </conditionalFormatting>
  <conditionalFormatting sqref="E95:E96">
    <cfRule type="cellIs" dxfId="579" priority="81" operator="equal">
      <formula>0</formula>
    </cfRule>
  </conditionalFormatting>
  <conditionalFormatting sqref="D95:D96">
    <cfRule type="cellIs" dxfId="578" priority="80" operator="equal">
      <formula>0</formula>
    </cfRule>
  </conditionalFormatting>
  <conditionalFormatting sqref="F95:F96">
    <cfRule type="cellIs" dxfId="577" priority="79" operator="lessThan">
      <formula>1</formula>
    </cfRule>
  </conditionalFormatting>
  <conditionalFormatting sqref="D99:D100">
    <cfRule type="cellIs" dxfId="576" priority="77" operator="equal">
      <formula>0</formula>
    </cfRule>
  </conditionalFormatting>
  <conditionalFormatting sqref="D101:D102">
    <cfRule type="cellIs" dxfId="575" priority="71" operator="equal">
      <formula>0</formula>
    </cfRule>
  </conditionalFormatting>
  <conditionalFormatting sqref="E101:E102">
    <cfRule type="cellIs" dxfId="574" priority="72" operator="equal">
      <formula>0</formula>
    </cfRule>
  </conditionalFormatting>
  <conditionalFormatting sqref="F101:F102">
    <cfRule type="cellIs" dxfId="573" priority="70" operator="lessThan">
      <formula>1</formula>
    </cfRule>
  </conditionalFormatting>
  <conditionalFormatting sqref="F113:F114">
    <cfRule type="cellIs" dxfId="572" priority="67" operator="lessThan">
      <formula>1</formula>
    </cfRule>
  </conditionalFormatting>
  <conditionalFormatting sqref="E113:E114">
    <cfRule type="cellIs" dxfId="571" priority="69" operator="equal">
      <formula>0</formula>
    </cfRule>
  </conditionalFormatting>
  <conditionalFormatting sqref="D113:D114">
    <cfRule type="cellIs" dxfId="570" priority="68" operator="equal">
      <formula>0</formula>
    </cfRule>
  </conditionalFormatting>
  <conditionalFormatting sqref="D20:D21">
    <cfRule type="cellIs" dxfId="569" priority="66" operator="equal">
      <formula>0</formula>
    </cfRule>
  </conditionalFormatting>
  <conditionalFormatting sqref="F20:F21">
    <cfRule type="cellIs" dxfId="568" priority="65" operator="lessThan">
      <formula>1</formula>
    </cfRule>
  </conditionalFormatting>
  <conditionalFormatting sqref="E63:E64">
    <cfRule type="cellIs" dxfId="567" priority="61" operator="equal">
      <formula>0</formula>
    </cfRule>
  </conditionalFormatting>
  <conditionalFormatting sqref="E50:E51">
    <cfRule type="cellIs" dxfId="566" priority="64" operator="equal">
      <formula>0</formula>
    </cfRule>
  </conditionalFormatting>
  <conditionalFormatting sqref="D50:D51">
    <cfRule type="cellIs" dxfId="565" priority="63" operator="equal">
      <formula>0</formula>
    </cfRule>
  </conditionalFormatting>
  <conditionalFormatting sqref="F50:F51">
    <cfRule type="cellIs" dxfId="564" priority="62" operator="lessThan">
      <formula>1</formula>
    </cfRule>
  </conditionalFormatting>
  <conditionalFormatting sqref="D63:D64">
    <cfRule type="cellIs" dxfId="563" priority="60" operator="equal">
      <formula>0</formula>
    </cfRule>
  </conditionalFormatting>
  <conditionalFormatting sqref="F63:F64">
    <cfRule type="cellIs" dxfId="562" priority="59" operator="lessThan">
      <formula>1</formula>
    </cfRule>
  </conditionalFormatting>
  <conditionalFormatting sqref="E77:E78">
    <cfRule type="cellIs" dxfId="561" priority="58" operator="equal">
      <formula>0</formula>
    </cfRule>
  </conditionalFormatting>
  <conditionalFormatting sqref="D77:D78">
    <cfRule type="cellIs" dxfId="560" priority="57" operator="equal">
      <formula>0</formula>
    </cfRule>
  </conditionalFormatting>
  <conditionalFormatting sqref="F77:F78">
    <cfRule type="cellIs" dxfId="559" priority="56" operator="lessThan">
      <formula>1</formula>
    </cfRule>
  </conditionalFormatting>
  <conditionalFormatting sqref="E97:E98">
    <cfRule type="cellIs" dxfId="558" priority="55" operator="equal">
      <formula>0</formula>
    </cfRule>
  </conditionalFormatting>
  <conditionalFormatting sqref="D97:D98">
    <cfRule type="cellIs" dxfId="557" priority="54" operator="equal">
      <formula>0</formula>
    </cfRule>
  </conditionalFormatting>
  <conditionalFormatting sqref="F97:F98">
    <cfRule type="cellIs" dxfId="556" priority="53" operator="lessThan">
      <formula>1</formula>
    </cfRule>
  </conditionalFormatting>
  <conditionalFormatting sqref="D109:D110">
    <cfRule type="cellIs" dxfId="555" priority="51" operator="equal">
      <formula>0</formula>
    </cfRule>
  </conditionalFormatting>
  <conditionalFormatting sqref="E109:E110">
    <cfRule type="cellIs" dxfId="554" priority="52" operator="equal">
      <formula>0</formula>
    </cfRule>
  </conditionalFormatting>
  <conditionalFormatting sqref="F109:F110">
    <cfRule type="cellIs" dxfId="553" priority="50" operator="lessThan">
      <formula>1</formula>
    </cfRule>
  </conditionalFormatting>
  <conditionalFormatting sqref="D33:D34">
    <cfRule type="cellIs" dxfId="552" priority="49" operator="equal">
      <formula>0</formula>
    </cfRule>
  </conditionalFormatting>
  <conditionalFormatting sqref="E107:E108">
    <cfRule type="cellIs" dxfId="551" priority="44" operator="equal">
      <formula>0</formula>
    </cfRule>
  </conditionalFormatting>
  <conditionalFormatting sqref="F33:F34">
    <cfRule type="cellIs" dxfId="550" priority="48" operator="lessThan">
      <formula>1</formula>
    </cfRule>
  </conditionalFormatting>
  <conditionalFormatting sqref="E79:E80">
    <cfRule type="cellIs" dxfId="549" priority="47" operator="equal">
      <formula>0</formula>
    </cfRule>
  </conditionalFormatting>
  <conditionalFormatting sqref="D79:D80">
    <cfRule type="cellIs" dxfId="548" priority="46" operator="equal">
      <formula>0</formula>
    </cfRule>
  </conditionalFormatting>
  <conditionalFormatting sqref="F79:F80">
    <cfRule type="cellIs" dxfId="547" priority="45" operator="lessThan">
      <formula>1</formula>
    </cfRule>
  </conditionalFormatting>
  <conditionalFormatting sqref="D107:D108">
    <cfRule type="cellIs" dxfId="546" priority="43" operator="equal">
      <formula>0</formula>
    </cfRule>
  </conditionalFormatting>
  <conditionalFormatting sqref="F107:F108">
    <cfRule type="cellIs" dxfId="545" priority="42" operator="lessThan">
      <formula>1</formula>
    </cfRule>
  </conditionalFormatting>
  <conditionalFormatting sqref="E58:E59">
    <cfRule type="cellIs" dxfId="544" priority="41" operator="equal">
      <formula>0</formula>
    </cfRule>
  </conditionalFormatting>
  <conditionalFormatting sqref="F58:F59">
    <cfRule type="cellIs" dxfId="543" priority="39" operator="lessThan">
      <formula>1</formula>
    </cfRule>
  </conditionalFormatting>
  <conditionalFormatting sqref="D103:D104">
    <cfRule type="cellIs" dxfId="542" priority="37" operator="equal">
      <formula>0</formula>
    </cfRule>
  </conditionalFormatting>
  <conditionalFormatting sqref="E103:E104">
    <cfRule type="cellIs" dxfId="541" priority="38" operator="equal">
      <formula>0</formula>
    </cfRule>
  </conditionalFormatting>
  <conditionalFormatting sqref="F103:F104">
    <cfRule type="cellIs" dxfId="540" priority="36" operator="lessThan">
      <formula>1</formula>
    </cfRule>
  </conditionalFormatting>
  <conditionalFormatting sqref="D48:D49">
    <cfRule type="cellIs" dxfId="539" priority="34" operator="equal">
      <formula>0</formula>
    </cfRule>
  </conditionalFormatting>
  <conditionalFormatting sqref="F48:F49">
    <cfRule type="cellIs" dxfId="538" priority="33" operator="lessThan">
      <formula>1</formula>
    </cfRule>
  </conditionalFormatting>
  <conditionalFormatting sqref="E48:E49">
    <cfRule type="cellIs" dxfId="537" priority="35" operator="equal">
      <formula>0</formula>
    </cfRule>
  </conditionalFormatting>
  <conditionalFormatting sqref="D83:D84">
    <cfRule type="cellIs" dxfId="536" priority="28" operator="equal">
      <formula>0</formula>
    </cfRule>
  </conditionalFormatting>
  <conditionalFormatting sqref="E90:E91">
    <cfRule type="cellIs" dxfId="535" priority="32" operator="equal">
      <formula>0</formula>
    </cfRule>
  </conditionalFormatting>
  <conditionalFormatting sqref="F90:F91">
    <cfRule type="cellIs" dxfId="534" priority="31" operator="lessThan">
      <formula>1</formula>
    </cfRule>
  </conditionalFormatting>
  <conditionalFormatting sqref="D90:D91">
    <cfRule type="cellIs" dxfId="533" priority="30" operator="equal">
      <formula>0</formula>
    </cfRule>
  </conditionalFormatting>
  <conditionalFormatting sqref="E83:E84">
    <cfRule type="cellIs" dxfId="532" priority="29" operator="equal">
      <formula>0</formula>
    </cfRule>
  </conditionalFormatting>
  <conditionalFormatting sqref="F83:F84">
    <cfRule type="cellIs" dxfId="531" priority="27" operator="lessThan">
      <formula>1</formula>
    </cfRule>
  </conditionalFormatting>
  <conditionalFormatting sqref="F115:F116">
    <cfRule type="cellIs" dxfId="530" priority="24" operator="lessThan">
      <formula>1</formula>
    </cfRule>
  </conditionalFormatting>
  <conditionalFormatting sqref="E115:E116">
    <cfRule type="cellIs" dxfId="529" priority="26" operator="equal">
      <formula>0</formula>
    </cfRule>
  </conditionalFormatting>
  <conditionalFormatting sqref="D115:D116">
    <cfRule type="cellIs" dxfId="528" priority="25" operator="equal">
      <formula>0</formula>
    </cfRule>
  </conditionalFormatting>
  <conditionalFormatting sqref="E65:E66">
    <cfRule type="cellIs" dxfId="527" priority="23" operator="equal">
      <formula>0</formula>
    </cfRule>
  </conditionalFormatting>
  <conditionalFormatting sqref="D65:D66">
    <cfRule type="cellIs" dxfId="526" priority="22" operator="equal">
      <formula>0</formula>
    </cfRule>
  </conditionalFormatting>
  <conditionalFormatting sqref="F65:F66">
    <cfRule type="cellIs" dxfId="525" priority="21" operator="lessThan">
      <formula>1</formula>
    </cfRule>
  </conditionalFormatting>
  <conditionalFormatting sqref="E52:E53">
    <cfRule type="cellIs" dxfId="524" priority="20" operator="equal">
      <formula>0</formula>
    </cfRule>
  </conditionalFormatting>
  <conditionalFormatting sqref="D52:D53">
    <cfRule type="cellIs" dxfId="523" priority="19" operator="equal">
      <formula>0</formula>
    </cfRule>
  </conditionalFormatting>
  <conditionalFormatting sqref="F52:F53">
    <cfRule type="cellIs" dxfId="522" priority="18" operator="lessThan">
      <formula>1</formula>
    </cfRule>
  </conditionalFormatting>
  <conditionalFormatting sqref="E16:E17">
    <cfRule type="cellIs" dxfId="521" priority="17" operator="equal">
      <formula>0</formula>
    </cfRule>
  </conditionalFormatting>
  <conditionalFormatting sqref="E22:E23">
    <cfRule type="cellIs" dxfId="520" priority="16" operator="equal">
      <formula>0</formula>
    </cfRule>
  </conditionalFormatting>
  <conditionalFormatting sqref="E18:E19">
    <cfRule type="cellIs" dxfId="519" priority="15" operator="equal">
      <formula>0</formula>
    </cfRule>
  </conditionalFormatting>
  <conditionalFormatting sqref="E20:E21">
    <cfRule type="cellIs" dxfId="518" priority="14" operator="equal">
      <formula>0</formula>
    </cfRule>
  </conditionalFormatting>
  <conditionalFormatting sqref="E25:E26">
    <cfRule type="cellIs" dxfId="517" priority="13" operator="equal">
      <formula>0</formula>
    </cfRule>
  </conditionalFormatting>
  <conditionalFormatting sqref="E27:E28">
    <cfRule type="cellIs" dxfId="516" priority="12" operator="equal">
      <formula>0</formula>
    </cfRule>
  </conditionalFormatting>
  <conditionalFormatting sqref="E29:E30">
    <cfRule type="cellIs" dxfId="515" priority="11" operator="equal">
      <formula>0</formula>
    </cfRule>
  </conditionalFormatting>
  <conditionalFormatting sqref="E33:E34">
    <cfRule type="cellIs" dxfId="514" priority="9" operator="equal">
      <formula>0</formula>
    </cfRule>
  </conditionalFormatting>
  <conditionalFormatting sqref="E31:E32">
    <cfRule type="cellIs" dxfId="513" priority="10" operator="equal">
      <formula>0</formula>
    </cfRule>
  </conditionalFormatting>
  <conditionalFormatting sqref="D120:E120">
    <cfRule type="cellIs" dxfId="512" priority="8" operator="equal">
      <formula>0</formula>
    </cfRule>
  </conditionalFormatting>
  <conditionalFormatting sqref="F120">
    <cfRule type="cellIs" dxfId="511" priority="7" operator="lessThan">
      <formula>1</formula>
    </cfRule>
  </conditionalFormatting>
  <conditionalFormatting sqref="D105:D106">
    <cfRule type="cellIs" dxfId="510" priority="5" operator="equal">
      <formula>0</formula>
    </cfRule>
  </conditionalFormatting>
  <conditionalFormatting sqref="E105:E106">
    <cfRule type="cellIs" dxfId="509" priority="6" operator="equal">
      <formula>0</formula>
    </cfRule>
  </conditionalFormatting>
  <conditionalFormatting sqref="F105:F106">
    <cfRule type="cellIs" dxfId="508" priority="4" operator="lessThan">
      <formula>1</formula>
    </cfRule>
  </conditionalFormatting>
  <conditionalFormatting sqref="D60:D61">
    <cfRule type="cellIs" dxfId="507" priority="2" operator="equal">
      <formula>0</formula>
    </cfRule>
  </conditionalFormatting>
  <conditionalFormatting sqref="E60:E61">
    <cfRule type="cellIs" dxfId="506" priority="3" operator="equal">
      <formula>0</formula>
    </cfRule>
  </conditionalFormatting>
  <conditionalFormatting sqref="F60:F61">
    <cfRule type="cellIs" dxfId="505" priority="1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056C-7E0D-416E-901E-DB7FEE7EC921}">
  <dimension ref="B2:H141"/>
  <sheetViews>
    <sheetView zoomScale="85" zoomScaleNormal="85" workbookViewId="0">
      <pane ySplit="5" topLeftCell="A120" activePane="bottomLeft" state="frozen"/>
      <selection pane="bottomLeft" activeCell="C135" sqref="C135:F135"/>
    </sheetView>
  </sheetViews>
  <sheetFormatPr baseColWidth="10" defaultColWidth="11.44140625" defaultRowHeight="13.8" x14ac:dyDescent="0.3"/>
  <cols>
    <col min="1" max="1" width="11.44140625" style="1"/>
    <col min="2" max="2" width="11.109375" style="1" customWidth="1"/>
    <col min="3" max="3" width="81.109375" style="1" customWidth="1"/>
    <col min="4" max="4" width="9.5546875" style="3" customWidth="1"/>
    <col min="5" max="5" width="11.5546875" style="4" customWidth="1"/>
    <col min="6" max="6" width="14.109375" style="5" bestFit="1" customWidth="1"/>
    <col min="7" max="7" width="20.44140625" style="5" customWidth="1"/>
    <col min="8" max="8" width="15.77734375" style="1" bestFit="1" customWidth="1"/>
    <col min="9" max="16384" width="11.44140625" style="1"/>
  </cols>
  <sheetData>
    <row r="2" spans="2:8" ht="15.6" x14ac:dyDescent="0.3">
      <c r="C2" s="2" t="s">
        <v>245</v>
      </c>
    </row>
    <row r="3" spans="2:8" ht="15.6" x14ac:dyDescent="0.3">
      <c r="C3" s="2" t="s">
        <v>1</v>
      </c>
    </row>
    <row r="4" spans="2:8" x14ac:dyDescent="0.3">
      <c r="C4" s="6" t="s">
        <v>239</v>
      </c>
    </row>
    <row r="5" spans="2:8" ht="18" x14ac:dyDescent="0.3">
      <c r="B5" s="7"/>
      <c r="D5" s="1"/>
      <c r="E5" s="1"/>
      <c r="F5" s="8"/>
      <c r="G5" s="9"/>
    </row>
    <row r="6" spans="2:8" ht="17.25" customHeight="1" x14ac:dyDescent="0.25">
      <c r="B6" s="84" t="s">
        <v>3</v>
      </c>
      <c r="C6" s="84" t="s">
        <v>4</v>
      </c>
      <c r="D6" s="84" t="s">
        <v>5</v>
      </c>
      <c r="E6" s="86" t="s">
        <v>6</v>
      </c>
      <c r="F6" s="10" t="s">
        <v>7</v>
      </c>
      <c r="G6" s="88" t="s">
        <v>8</v>
      </c>
    </row>
    <row r="7" spans="2:8" ht="17.25" customHeight="1" x14ac:dyDescent="0.25">
      <c r="B7" s="85"/>
      <c r="C7" s="85"/>
      <c r="D7" s="85"/>
      <c r="E7" s="87"/>
      <c r="F7" s="11" t="s">
        <v>9</v>
      </c>
      <c r="G7" s="89"/>
    </row>
    <row r="8" spans="2:8" ht="17.25" customHeight="1" x14ac:dyDescent="0.3">
      <c r="B8" s="12">
        <v>0</v>
      </c>
      <c r="C8" s="71" t="s">
        <v>10</v>
      </c>
      <c r="D8" s="71"/>
      <c r="E8" s="71"/>
      <c r="F8" s="71"/>
      <c r="G8" s="72"/>
    </row>
    <row r="9" spans="2:8" ht="17.25" customHeight="1" x14ac:dyDescent="0.3">
      <c r="B9" s="13" t="s">
        <v>11</v>
      </c>
      <c r="C9" s="14" t="s">
        <v>12</v>
      </c>
      <c r="D9" s="15" t="s">
        <v>13</v>
      </c>
      <c r="E9" s="16">
        <v>1</v>
      </c>
      <c r="F9" s="17"/>
      <c r="G9" s="17"/>
    </row>
    <row r="10" spans="2:8" ht="17.25" customHeight="1" x14ac:dyDescent="0.3">
      <c r="B10" s="13" t="s">
        <v>14</v>
      </c>
      <c r="C10" s="14" t="s">
        <v>15</v>
      </c>
      <c r="D10" s="15" t="s">
        <v>13</v>
      </c>
      <c r="E10" s="16">
        <v>1</v>
      </c>
      <c r="F10" s="17"/>
      <c r="G10" s="17"/>
    </row>
    <row r="11" spans="2:8" ht="17.25" customHeight="1" x14ac:dyDescent="0.3">
      <c r="B11" s="18"/>
      <c r="C11" s="69" t="s">
        <v>16</v>
      </c>
      <c r="D11" s="70"/>
      <c r="E11" s="70"/>
      <c r="F11" s="70"/>
      <c r="G11" s="19">
        <f>G9+G10</f>
        <v>0</v>
      </c>
      <c r="H11" s="20"/>
    </row>
    <row r="12" spans="2:8" ht="17.25" customHeight="1" x14ac:dyDescent="0.3">
      <c r="D12" s="1"/>
      <c r="E12" s="1"/>
      <c r="F12" s="1"/>
      <c r="G12" s="1"/>
    </row>
    <row r="13" spans="2:8" x14ac:dyDescent="0.3">
      <c r="B13" s="21" t="s">
        <v>17</v>
      </c>
      <c r="C13" s="71" t="s">
        <v>246</v>
      </c>
      <c r="D13" s="71"/>
      <c r="E13" s="71"/>
      <c r="F13" s="71"/>
      <c r="G13" s="72"/>
    </row>
    <row r="14" spans="2:8" x14ac:dyDescent="0.3">
      <c r="B14" s="73" t="s">
        <v>19</v>
      </c>
      <c r="C14" s="73"/>
      <c r="D14" s="73"/>
      <c r="E14" s="73"/>
      <c r="F14" s="73"/>
      <c r="G14" s="73"/>
    </row>
    <row r="15" spans="2:8" x14ac:dyDescent="0.3">
      <c r="B15" s="74" t="s">
        <v>20</v>
      </c>
      <c r="C15" s="22" t="s">
        <v>21</v>
      </c>
      <c r="D15" s="76" t="s">
        <v>22</v>
      </c>
      <c r="E15" s="78">
        <v>22.06</v>
      </c>
      <c r="F15" s="80"/>
      <c r="G15" s="82"/>
    </row>
    <row r="16" spans="2:8" x14ac:dyDescent="0.3">
      <c r="B16" s="75"/>
      <c r="C16" s="23" t="s">
        <v>23</v>
      </c>
      <c r="D16" s="77"/>
      <c r="E16" s="79"/>
      <c r="F16" s="81"/>
      <c r="G16" s="83"/>
    </row>
    <row r="17" spans="2:8" x14ac:dyDescent="0.3">
      <c r="B17" s="74" t="s">
        <v>24</v>
      </c>
      <c r="C17" s="22" t="s">
        <v>25</v>
      </c>
      <c r="D17" s="76" t="s">
        <v>26</v>
      </c>
      <c r="E17" s="78">
        <f>3.79</f>
        <v>3.79</v>
      </c>
      <c r="F17" s="80"/>
      <c r="G17" s="82"/>
    </row>
    <row r="18" spans="2:8" x14ac:dyDescent="0.3">
      <c r="B18" s="75"/>
      <c r="C18" s="23" t="s">
        <v>27</v>
      </c>
      <c r="D18" s="77"/>
      <c r="E18" s="79"/>
      <c r="F18" s="81"/>
      <c r="G18" s="83"/>
    </row>
    <row r="19" spans="2:8" x14ac:dyDescent="0.3">
      <c r="B19" s="74" t="s">
        <v>28</v>
      </c>
      <c r="C19" s="22" t="s">
        <v>29</v>
      </c>
      <c r="D19" s="76" t="s">
        <v>26</v>
      </c>
      <c r="E19" s="78">
        <f>15.64</f>
        <v>15.64</v>
      </c>
      <c r="F19" s="80"/>
      <c r="G19" s="82"/>
    </row>
    <row r="20" spans="2:8" x14ac:dyDescent="0.3">
      <c r="B20" s="75"/>
      <c r="C20" s="23" t="s">
        <v>30</v>
      </c>
      <c r="D20" s="77"/>
      <c r="E20" s="79"/>
      <c r="F20" s="81"/>
      <c r="G20" s="83"/>
    </row>
    <row r="21" spans="2:8" x14ac:dyDescent="0.3">
      <c r="B21" s="74" t="s">
        <v>31</v>
      </c>
      <c r="C21" s="22" t="s">
        <v>32</v>
      </c>
      <c r="D21" s="76" t="s">
        <v>26</v>
      </c>
      <c r="E21" s="78">
        <f>45%*E17</f>
        <v>1.7055</v>
      </c>
      <c r="F21" s="80"/>
      <c r="G21" s="82"/>
    </row>
    <row r="22" spans="2:8" x14ac:dyDescent="0.3">
      <c r="B22" s="75"/>
      <c r="C22" s="24" t="s">
        <v>33</v>
      </c>
      <c r="D22" s="77"/>
      <c r="E22" s="79"/>
      <c r="F22" s="81"/>
      <c r="G22" s="83"/>
    </row>
    <row r="23" spans="2:8" x14ac:dyDescent="0.3">
      <c r="B23" s="90" t="s">
        <v>34</v>
      </c>
      <c r="C23" s="91"/>
      <c r="D23" s="91"/>
      <c r="E23" s="91"/>
      <c r="F23" s="91"/>
      <c r="G23" s="92"/>
    </row>
    <row r="24" spans="2:8" ht="20.25" customHeight="1" x14ac:dyDescent="0.3">
      <c r="B24" s="74" t="s">
        <v>35</v>
      </c>
      <c r="C24" s="22" t="s">
        <v>36</v>
      </c>
      <c r="D24" s="76" t="s">
        <v>26</v>
      </c>
      <c r="E24" s="78">
        <f>((4.056/0.4)*0.08)+(3.38*1*0.08*1.2)</f>
        <v>1.1356799999999998</v>
      </c>
      <c r="F24" s="80"/>
      <c r="G24" s="82"/>
    </row>
    <row r="25" spans="2:8" x14ac:dyDescent="0.3">
      <c r="B25" s="75"/>
      <c r="C25" s="23" t="s">
        <v>241</v>
      </c>
      <c r="D25" s="77"/>
      <c r="E25" s="79"/>
      <c r="F25" s="81"/>
      <c r="G25" s="93"/>
    </row>
    <row r="26" spans="2:8" ht="20.25" customHeight="1" x14ac:dyDescent="0.3">
      <c r="B26" s="74" t="s">
        <v>38</v>
      </c>
      <c r="C26" s="22" t="s">
        <v>39</v>
      </c>
      <c r="D26" s="76" t="s">
        <v>26</v>
      </c>
      <c r="E26" s="78">
        <v>0.65</v>
      </c>
      <c r="F26" s="80"/>
      <c r="G26" s="82"/>
    </row>
    <row r="27" spans="2:8" x14ac:dyDescent="0.3">
      <c r="B27" s="75"/>
      <c r="C27" s="23" t="s">
        <v>27</v>
      </c>
      <c r="D27" s="77"/>
      <c r="E27" s="79"/>
      <c r="F27" s="81"/>
      <c r="G27" s="93"/>
    </row>
    <row r="28" spans="2:8" x14ac:dyDescent="0.3">
      <c r="B28" s="74" t="s">
        <v>40</v>
      </c>
      <c r="C28" s="22" t="s">
        <v>41</v>
      </c>
      <c r="D28" s="76" t="s">
        <v>26</v>
      </c>
      <c r="E28" s="78">
        <f>-1.26+10.38</f>
        <v>9.120000000000001</v>
      </c>
      <c r="F28" s="80"/>
      <c r="G28" s="82"/>
    </row>
    <row r="29" spans="2:8" x14ac:dyDescent="0.3">
      <c r="B29" s="75"/>
      <c r="C29" s="24" t="s">
        <v>42</v>
      </c>
      <c r="D29" s="77"/>
      <c r="E29" s="79"/>
      <c r="F29" s="81"/>
      <c r="G29" s="93"/>
      <c r="H29" s="4"/>
    </row>
    <row r="30" spans="2:8" x14ac:dyDescent="0.3">
      <c r="B30" s="74" t="s">
        <v>46</v>
      </c>
      <c r="C30" s="22" t="s">
        <v>44</v>
      </c>
      <c r="D30" s="76" t="s">
        <v>22</v>
      </c>
      <c r="E30" s="78">
        <v>0.82</v>
      </c>
      <c r="F30" s="80"/>
      <c r="G30" s="82"/>
    </row>
    <row r="31" spans="2:8" x14ac:dyDescent="0.3">
      <c r="B31" s="75"/>
      <c r="C31" s="24" t="s">
        <v>45</v>
      </c>
      <c r="D31" s="77"/>
      <c r="E31" s="79"/>
      <c r="F31" s="81"/>
      <c r="G31" s="83"/>
    </row>
    <row r="32" spans="2:8" x14ac:dyDescent="0.3">
      <c r="B32" s="74" t="s">
        <v>50</v>
      </c>
      <c r="C32" s="22" t="s">
        <v>47</v>
      </c>
      <c r="D32" s="76" t="s">
        <v>22</v>
      </c>
      <c r="E32" s="78">
        <f>-1.536+12.6</f>
        <v>11.064</v>
      </c>
      <c r="F32" s="80"/>
      <c r="G32" s="82"/>
    </row>
    <row r="33" spans="2:7" x14ac:dyDescent="0.3">
      <c r="B33" s="75"/>
      <c r="C33" s="24" t="s">
        <v>48</v>
      </c>
      <c r="D33" s="77"/>
      <c r="E33" s="79"/>
      <c r="F33" s="81"/>
      <c r="G33" s="83"/>
    </row>
    <row r="34" spans="2:7" x14ac:dyDescent="0.3">
      <c r="B34" s="90" t="s">
        <v>49</v>
      </c>
      <c r="C34" s="91"/>
      <c r="D34" s="91"/>
      <c r="E34" s="91"/>
      <c r="F34" s="91"/>
      <c r="G34" s="92"/>
    </row>
    <row r="35" spans="2:7" x14ac:dyDescent="0.3">
      <c r="B35" s="74" t="s">
        <v>53</v>
      </c>
      <c r="C35" s="22" t="s">
        <v>51</v>
      </c>
      <c r="D35" s="76" t="s">
        <v>22</v>
      </c>
      <c r="E35" s="78">
        <f>-0.25+0.91</f>
        <v>0.66</v>
      </c>
      <c r="F35" s="80"/>
      <c r="G35" s="82"/>
    </row>
    <row r="36" spans="2:7" x14ac:dyDescent="0.3">
      <c r="B36" s="75"/>
      <c r="C36" s="23" t="s">
        <v>52</v>
      </c>
      <c r="D36" s="77"/>
      <c r="E36" s="79"/>
      <c r="F36" s="81"/>
      <c r="G36" s="93"/>
    </row>
    <row r="37" spans="2:7" ht="27.6" x14ac:dyDescent="0.3">
      <c r="B37" s="74" t="s">
        <v>56</v>
      </c>
      <c r="C37" s="22" t="s">
        <v>54</v>
      </c>
      <c r="D37" s="76" t="s">
        <v>22</v>
      </c>
      <c r="E37" s="78">
        <f>-10.18+53.008</f>
        <v>42.828000000000003</v>
      </c>
      <c r="F37" s="80"/>
      <c r="G37" s="82"/>
    </row>
    <row r="38" spans="2:7" x14ac:dyDescent="0.3">
      <c r="B38" s="75"/>
      <c r="C38" s="23" t="s">
        <v>55</v>
      </c>
      <c r="D38" s="77"/>
      <c r="E38" s="79"/>
      <c r="F38" s="81"/>
      <c r="G38" s="93"/>
    </row>
    <row r="39" spans="2:7" x14ac:dyDescent="0.3">
      <c r="B39" s="74" t="s">
        <v>62</v>
      </c>
      <c r="C39" s="22" t="s">
        <v>57</v>
      </c>
      <c r="D39" s="76" t="s">
        <v>26</v>
      </c>
      <c r="E39" s="78">
        <f>1*0.1*3.38/2</f>
        <v>0.16900000000000001</v>
      </c>
      <c r="F39" s="80"/>
      <c r="G39" s="82"/>
    </row>
    <row r="40" spans="2:7" x14ac:dyDescent="0.3">
      <c r="B40" s="75"/>
      <c r="C40" s="23" t="s">
        <v>58</v>
      </c>
      <c r="D40" s="77"/>
      <c r="E40" s="79"/>
      <c r="F40" s="81"/>
      <c r="G40" s="93"/>
    </row>
    <row r="41" spans="2:7" ht="20.25" customHeight="1" x14ac:dyDescent="0.3">
      <c r="B41" s="112" t="s">
        <v>65</v>
      </c>
      <c r="C41" s="22" t="s">
        <v>60</v>
      </c>
      <c r="D41" s="94" t="s">
        <v>26</v>
      </c>
      <c r="E41" s="78">
        <f>0.2*0.2*1.2*2*1.2</f>
        <v>0.11520000000000001</v>
      </c>
      <c r="F41" s="80"/>
      <c r="G41" s="96"/>
    </row>
    <row r="42" spans="2:7" x14ac:dyDescent="0.3">
      <c r="B42" s="113"/>
      <c r="C42" s="23" t="s">
        <v>61</v>
      </c>
      <c r="D42" s="95"/>
      <c r="E42" s="79"/>
      <c r="F42" s="81"/>
      <c r="G42" s="97"/>
    </row>
    <row r="43" spans="2:7" ht="20.25" customHeight="1" x14ac:dyDescent="0.25">
      <c r="B43" s="74" t="s">
        <v>68</v>
      </c>
      <c r="C43" s="29" t="s">
        <v>63</v>
      </c>
      <c r="D43" s="76" t="s">
        <v>64</v>
      </c>
      <c r="E43" s="78">
        <f>90*E41</f>
        <v>10.368</v>
      </c>
      <c r="F43" s="80"/>
      <c r="G43" s="82"/>
    </row>
    <row r="44" spans="2:7" x14ac:dyDescent="0.3">
      <c r="B44" s="75"/>
      <c r="C44" s="23" t="s">
        <v>61</v>
      </c>
      <c r="D44" s="77"/>
      <c r="E44" s="79"/>
      <c r="F44" s="81"/>
      <c r="G44" s="83"/>
    </row>
    <row r="45" spans="2:7" x14ac:dyDescent="0.25">
      <c r="B45" s="74" t="s">
        <v>71</v>
      </c>
      <c r="C45" s="29" t="s">
        <v>66</v>
      </c>
      <c r="D45" s="76" t="s">
        <v>22</v>
      </c>
      <c r="E45" s="78">
        <f>-4.8+3.2+8.7</f>
        <v>7.1</v>
      </c>
      <c r="F45" s="80"/>
      <c r="G45" s="82"/>
    </row>
    <row r="46" spans="2:7" x14ac:dyDescent="0.25">
      <c r="B46" s="75"/>
      <c r="C46" s="30" t="s">
        <v>67</v>
      </c>
      <c r="D46" s="77"/>
      <c r="E46" s="79"/>
      <c r="F46" s="81"/>
      <c r="G46" s="83"/>
    </row>
    <row r="47" spans="2:7" x14ac:dyDescent="0.3">
      <c r="B47" s="74" t="s">
        <v>75</v>
      </c>
      <c r="C47" s="22" t="s">
        <v>69</v>
      </c>
      <c r="D47" s="76" t="s">
        <v>26</v>
      </c>
      <c r="E47" s="78">
        <f>1.02*2*1.2</f>
        <v>2.448</v>
      </c>
      <c r="F47" s="80"/>
      <c r="G47" s="82"/>
    </row>
    <row r="48" spans="2:7" x14ac:dyDescent="0.3">
      <c r="B48" s="75"/>
      <c r="C48" s="23" t="s">
        <v>70</v>
      </c>
      <c r="D48" s="77"/>
      <c r="E48" s="79"/>
      <c r="F48" s="81"/>
      <c r="G48" s="93"/>
    </row>
    <row r="49" spans="2:7" x14ac:dyDescent="0.3">
      <c r="B49" s="74" t="s">
        <v>81</v>
      </c>
      <c r="C49" s="22" t="s">
        <v>72</v>
      </c>
      <c r="D49" s="76" t="s">
        <v>73</v>
      </c>
      <c r="E49" s="78">
        <v>2</v>
      </c>
      <c r="F49" s="80"/>
      <c r="G49" s="82"/>
    </row>
    <row r="50" spans="2:7" x14ac:dyDescent="0.3">
      <c r="B50" s="75"/>
      <c r="C50" s="23" t="s">
        <v>74</v>
      </c>
      <c r="D50" s="77"/>
      <c r="E50" s="79"/>
      <c r="F50" s="81"/>
      <c r="G50" s="93"/>
    </row>
    <row r="51" spans="2:7" ht="27.6" x14ac:dyDescent="0.3">
      <c r="B51" s="112" t="s">
        <v>78</v>
      </c>
      <c r="C51" s="22" t="s">
        <v>76</v>
      </c>
      <c r="D51" s="94" t="s">
        <v>73</v>
      </c>
      <c r="E51" s="78">
        <v>2</v>
      </c>
      <c r="F51" s="80"/>
      <c r="G51" s="96"/>
    </row>
    <row r="52" spans="2:7" x14ac:dyDescent="0.3">
      <c r="B52" s="113"/>
      <c r="C52" s="23" t="s">
        <v>77</v>
      </c>
      <c r="D52" s="95"/>
      <c r="E52" s="79"/>
      <c r="F52" s="81"/>
      <c r="G52" s="97"/>
    </row>
    <row r="53" spans="2:7" ht="20.25" customHeight="1" x14ac:dyDescent="0.3">
      <c r="B53" s="74" t="s">
        <v>84</v>
      </c>
      <c r="C53" s="22" t="s">
        <v>79</v>
      </c>
      <c r="D53" s="76" t="s">
        <v>22</v>
      </c>
      <c r="E53" s="78">
        <f>((88.34-20.36)+10.41)*1.2</f>
        <v>94.067999999999998</v>
      </c>
      <c r="F53" s="80"/>
      <c r="G53" s="82"/>
    </row>
    <row r="54" spans="2:7" x14ac:dyDescent="0.25">
      <c r="B54" s="75"/>
      <c r="C54" s="30" t="s">
        <v>80</v>
      </c>
      <c r="D54" s="77"/>
      <c r="E54" s="79"/>
      <c r="F54" s="81"/>
      <c r="G54" s="93"/>
    </row>
    <row r="55" spans="2:7" x14ac:dyDescent="0.25">
      <c r="B55" s="74" t="s">
        <v>87</v>
      </c>
      <c r="C55" s="29" t="s">
        <v>247</v>
      </c>
      <c r="D55" s="76" t="s">
        <v>22</v>
      </c>
      <c r="E55" s="78">
        <v>0</v>
      </c>
      <c r="F55" s="80"/>
      <c r="G55" s="82"/>
    </row>
    <row r="56" spans="2:7" x14ac:dyDescent="0.25">
      <c r="B56" s="75"/>
      <c r="C56" s="31" t="s">
        <v>248</v>
      </c>
      <c r="D56" s="77"/>
      <c r="E56" s="79"/>
      <c r="F56" s="81"/>
      <c r="G56" s="83"/>
    </row>
    <row r="57" spans="2:7" x14ac:dyDescent="0.25">
      <c r="B57" s="74" t="s">
        <v>92</v>
      </c>
      <c r="C57" s="29" t="s">
        <v>82</v>
      </c>
      <c r="D57" s="76" t="s">
        <v>22</v>
      </c>
      <c r="E57" s="78">
        <f>1*(3.01+1.57)*1.2</f>
        <v>5.4959999999999996</v>
      </c>
      <c r="F57" s="80"/>
      <c r="G57" s="82"/>
    </row>
    <row r="58" spans="2:7" x14ac:dyDescent="0.25">
      <c r="B58" s="75"/>
      <c r="C58" s="31" t="s">
        <v>83</v>
      </c>
      <c r="D58" s="77"/>
      <c r="E58" s="79"/>
      <c r="F58" s="81"/>
      <c r="G58" s="83"/>
    </row>
    <row r="59" spans="2:7" x14ac:dyDescent="0.25">
      <c r="B59" s="74" t="s">
        <v>95</v>
      </c>
      <c r="C59" s="29" t="s">
        <v>85</v>
      </c>
      <c r="D59" s="76" t="s">
        <v>26</v>
      </c>
      <c r="E59" s="78">
        <f>0.35*(3.01+1.57)*0.05*1.2</f>
        <v>9.6180000000000002E-2</v>
      </c>
      <c r="F59" s="80"/>
      <c r="G59" s="82"/>
    </row>
    <row r="60" spans="2:7" x14ac:dyDescent="0.25">
      <c r="B60" s="75"/>
      <c r="C60" s="31" t="s">
        <v>86</v>
      </c>
      <c r="D60" s="77"/>
      <c r="E60" s="79"/>
      <c r="F60" s="81"/>
      <c r="G60" s="83"/>
    </row>
    <row r="61" spans="2:7" ht="27.6" x14ac:dyDescent="0.25">
      <c r="B61" s="74" t="s">
        <v>98</v>
      </c>
      <c r="C61" s="32" t="s">
        <v>88</v>
      </c>
      <c r="D61" s="76" t="s">
        <v>89</v>
      </c>
      <c r="E61" s="78">
        <v>1</v>
      </c>
      <c r="F61" s="80"/>
      <c r="G61" s="82"/>
    </row>
    <row r="62" spans="2:7" x14ac:dyDescent="0.25">
      <c r="B62" s="75"/>
      <c r="C62" s="31" t="s">
        <v>90</v>
      </c>
      <c r="D62" s="77"/>
      <c r="E62" s="79"/>
      <c r="F62" s="81"/>
      <c r="G62" s="83"/>
    </row>
    <row r="63" spans="2:7" x14ac:dyDescent="0.3">
      <c r="B63" s="98" t="s">
        <v>91</v>
      </c>
      <c r="C63" s="99"/>
      <c r="D63" s="99"/>
      <c r="E63" s="99"/>
      <c r="F63" s="99"/>
      <c r="G63" s="100"/>
    </row>
    <row r="64" spans="2:7" ht="41.4" x14ac:dyDescent="0.3">
      <c r="B64" s="74" t="s">
        <v>102</v>
      </c>
      <c r="C64" s="22" t="s">
        <v>93</v>
      </c>
      <c r="D64" s="76" t="s">
        <v>73</v>
      </c>
      <c r="E64" s="78">
        <v>2</v>
      </c>
      <c r="F64" s="80"/>
      <c r="G64" s="82"/>
    </row>
    <row r="65" spans="2:7" x14ac:dyDescent="0.25">
      <c r="B65" s="75"/>
      <c r="C65" s="31" t="s">
        <v>94</v>
      </c>
      <c r="D65" s="77"/>
      <c r="E65" s="79"/>
      <c r="F65" s="81"/>
      <c r="G65" s="93"/>
    </row>
    <row r="66" spans="2:7" ht="41.4" x14ac:dyDescent="0.3">
      <c r="B66" s="74" t="s">
        <v>105</v>
      </c>
      <c r="C66" s="22" t="s">
        <v>96</v>
      </c>
      <c r="D66" s="76" t="s">
        <v>73</v>
      </c>
      <c r="E66" s="78">
        <v>2</v>
      </c>
      <c r="F66" s="80"/>
      <c r="G66" s="82"/>
    </row>
    <row r="67" spans="2:7" x14ac:dyDescent="0.25">
      <c r="B67" s="75"/>
      <c r="C67" s="31" t="s">
        <v>97</v>
      </c>
      <c r="D67" s="77"/>
      <c r="E67" s="79"/>
      <c r="F67" s="81"/>
      <c r="G67" s="93"/>
    </row>
    <row r="68" spans="2:7" x14ac:dyDescent="0.25">
      <c r="B68" s="74" t="s">
        <v>108</v>
      </c>
      <c r="C68" s="29" t="s">
        <v>99</v>
      </c>
      <c r="D68" s="76" t="s">
        <v>100</v>
      </c>
      <c r="E68" s="78">
        <f>(4*4.66+(4*1.5))*1.2</f>
        <v>29.567999999999998</v>
      </c>
      <c r="F68" s="80"/>
      <c r="G68" s="82"/>
    </row>
    <row r="69" spans="2:7" x14ac:dyDescent="0.25">
      <c r="B69" s="75"/>
      <c r="C69" s="31" t="s">
        <v>101</v>
      </c>
      <c r="D69" s="77"/>
      <c r="E69" s="79"/>
      <c r="F69" s="81"/>
      <c r="G69" s="93"/>
    </row>
    <row r="70" spans="2:7" x14ac:dyDescent="0.25">
      <c r="B70" s="74" t="s">
        <v>111</v>
      </c>
      <c r="C70" s="29" t="s">
        <v>103</v>
      </c>
      <c r="D70" s="76" t="s">
        <v>100</v>
      </c>
      <c r="E70" s="78">
        <f>(17)*2.44*1.2</f>
        <v>49.775999999999996</v>
      </c>
      <c r="F70" s="80"/>
      <c r="G70" s="82"/>
    </row>
    <row r="71" spans="2:7" x14ac:dyDescent="0.25">
      <c r="B71" s="75"/>
      <c r="C71" s="31" t="s">
        <v>104</v>
      </c>
      <c r="D71" s="77"/>
      <c r="E71" s="79"/>
      <c r="F71" s="81"/>
      <c r="G71" s="93"/>
    </row>
    <row r="72" spans="2:7" ht="32.4" customHeight="1" x14ac:dyDescent="0.3">
      <c r="B72" s="74" t="s">
        <v>114</v>
      </c>
      <c r="C72" s="22" t="s">
        <v>106</v>
      </c>
      <c r="D72" s="76" t="s">
        <v>100</v>
      </c>
      <c r="E72" s="78">
        <f>(2.44*4+(4.66*2))*1.2</f>
        <v>22.895999999999997</v>
      </c>
      <c r="F72" s="80"/>
      <c r="G72" s="82"/>
    </row>
    <row r="73" spans="2:7" x14ac:dyDescent="0.25">
      <c r="B73" s="75"/>
      <c r="C73" s="31" t="s">
        <v>107</v>
      </c>
      <c r="D73" s="77"/>
      <c r="E73" s="79"/>
      <c r="F73" s="81"/>
      <c r="G73" s="83"/>
    </row>
    <row r="74" spans="2:7" x14ac:dyDescent="0.25">
      <c r="B74" s="74" t="s">
        <v>117</v>
      </c>
      <c r="C74" s="29" t="s">
        <v>109</v>
      </c>
      <c r="D74" s="76" t="s">
        <v>22</v>
      </c>
      <c r="E74" s="78">
        <f>((2.44*4.66)+(2.44*1.5))*1.2</f>
        <v>18.036480000000001</v>
      </c>
      <c r="F74" s="80"/>
      <c r="G74" s="82"/>
    </row>
    <row r="75" spans="2:7" x14ac:dyDescent="0.25">
      <c r="B75" s="75"/>
      <c r="C75" s="31" t="s">
        <v>110</v>
      </c>
      <c r="D75" s="77"/>
      <c r="E75" s="79"/>
      <c r="F75" s="81"/>
      <c r="G75" s="93"/>
    </row>
    <row r="76" spans="2:7" ht="27.6" x14ac:dyDescent="0.3">
      <c r="B76" s="74" t="s">
        <v>120</v>
      </c>
      <c r="C76" s="22" t="s">
        <v>112</v>
      </c>
      <c r="D76" s="76" t="s">
        <v>22</v>
      </c>
      <c r="E76" s="78">
        <f>2.44*(4.66+1.5)*1.2</f>
        <v>18.036480000000001</v>
      </c>
      <c r="F76" s="80"/>
      <c r="G76" s="82"/>
    </row>
    <row r="77" spans="2:7" x14ac:dyDescent="0.25">
      <c r="B77" s="75"/>
      <c r="C77" s="31" t="s">
        <v>113</v>
      </c>
      <c r="D77" s="77"/>
      <c r="E77" s="79"/>
      <c r="F77" s="81"/>
      <c r="G77" s="93"/>
    </row>
    <row r="78" spans="2:7" ht="27.6" x14ac:dyDescent="0.3">
      <c r="B78" s="74" t="s">
        <v>123</v>
      </c>
      <c r="C78" s="22" t="s">
        <v>115</v>
      </c>
      <c r="D78" s="76" t="s">
        <v>100</v>
      </c>
      <c r="E78" s="78">
        <f>((2.44*2+2.11)+(2.44*2+3.38+2.11))*1.2</f>
        <v>20.831999999999997</v>
      </c>
      <c r="F78" s="80"/>
      <c r="G78" s="82"/>
    </row>
    <row r="79" spans="2:7" x14ac:dyDescent="0.25">
      <c r="B79" s="75"/>
      <c r="C79" s="31" t="s">
        <v>116</v>
      </c>
      <c r="D79" s="77"/>
      <c r="E79" s="79"/>
      <c r="F79" s="81"/>
      <c r="G79" s="93"/>
    </row>
    <row r="80" spans="2:7" ht="33" customHeight="1" x14ac:dyDescent="0.3">
      <c r="B80" s="74" t="s">
        <v>127</v>
      </c>
      <c r="C80" s="22" t="s">
        <v>118</v>
      </c>
      <c r="D80" s="76" t="s">
        <v>73</v>
      </c>
      <c r="E80" s="78">
        <v>2</v>
      </c>
      <c r="F80" s="80"/>
      <c r="G80" s="82"/>
    </row>
    <row r="81" spans="2:7" x14ac:dyDescent="0.25">
      <c r="B81" s="75"/>
      <c r="C81" s="31" t="s">
        <v>119</v>
      </c>
      <c r="D81" s="77"/>
      <c r="E81" s="79"/>
      <c r="F81" s="81"/>
      <c r="G81" s="93"/>
    </row>
    <row r="82" spans="2:7" ht="46.8" customHeight="1" x14ac:dyDescent="0.3">
      <c r="B82" s="74" t="s">
        <v>130</v>
      </c>
      <c r="C82" s="22" t="s">
        <v>121</v>
      </c>
      <c r="D82" s="76" t="s">
        <v>13</v>
      </c>
      <c r="E82" s="78">
        <v>1</v>
      </c>
      <c r="F82" s="80"/>
      <c r="G82" s="82"/>
    </row>
    <row r="83" spans="2:7" x14ac:dyDescent="0.25">
      <c r="B83" s="75"/>
      <c r="C83" s="31" t="s">
        <v>122</v>
      </c>
      <c r="D83" s="77"/>
      <c r="E83" s="79"/>
      <c r="F83" s="81"/>
      <c r="G83" s="93"/>
    </row>
    <row r="84" spans="2:7" x14ac:dyDescent="0.3">
      <c r="B84" s="74" t="s">
        <v>132</v>
      </c>
      <c r="C84" s="22" t="s">
        <v>124</v>
      </c>
      <c r="D84" s="76" t="s">
        <v>73</v>
      </c>
      <c r="E84" s="78">
        <v>3</v>
      </c>
      <c r="F84" s="80"/>
      <c r="G84" s="82"/>
    </row>
    <row r="85" spans="2:7" x14ac:dyDescent="0.25">
      <c r="B85" s="75"/>
      <c r="C85" s="31" t="s">
        <v>125</v>
      </c>
      <c r="D85" s="77"/>
      <c r="E85" s="79"/>
      <c r="F85" s="81"/>
      <c r="G85" s="93"/>
    </row>
    <row r="86" spans="2:7" x14ac:dyDescent="0.3">
      <c r="B86" s="98" t="s">
        <v>126</v>
      </c>
      <c r="C86" s="99"/>
      <c r="D86" s="99"/>
      <c r="E86" s="99"/>
      <c r="F86" s="99"/>
      <c r="G86" s="100"/>
    </row>
    <row r="87" spans="2:7" x14ac:dyDescent="0.3">
      <c r="B87" s="74" t="s">
        <v>132</v>
      </c>
      <c r="C87" s="22" t="s">
        <v>128</v>
      </c>
      <c r="D87" s="76" t="s">
        <v>22</v>
      </c>
      <c r="E87" s="78">
        <f>E53-10.41</f>
        <v>83.658000000000001</v>
      </c>
      <c r="F87" s="80"/>
      <c r="G87" s="82"/>
    </row>
    <row r="88" spans="2:7" x14ac:dyDescent="0.3">
      <c r="B88" s="75"/>
      <c r="C88" s="23" t="s">
        <v>129</v>
      </c>
      <c r="D88" s="77"/>
      <c r="E88" s="79"/>
      <c r="F88" s="81"/>
      <c r="G88" s="93"/>
    </row>
    <row r="89" spans="2:7" x14ac:dyDescent="0.3">
      <c r="B89" s="74" t="s">
        <v>136</v>
      </c>
      <c r="C89" s="22" t="s">
        <v>131</v>
      </c>
      <c r="D89" s="76" t="s">
        <v>22</v>
      </c>
      <c r="E89" s="78">
        <f>E87</f>
        <v>83.658000000000001</v>
      </c>
      <c r="F89" s="80"/>
      <c r="G89" s="82"/>
    </row>
    <row r="90" spans="2:7" x14ac:dyDescent="0.3">
      <c r="B90" s="75"/>
      <c r="C90" s="23" t="s">
        <v>129</v>
      </c>
      <c r="D90" s="77"/>
      <c r="E90" s="79"/>
      <c r="F90" s="81"/>
      <c r="G90" s="93"/>
    </row>
    <row r="91" spans="2:7" x14ac:dyDescent="0.3">
      <c r="B91" s="74" t="s">
        <v>139</v>
      </c>
      <c r="C91" s="22" t="s">
        <v>133</v>
      </c>
      <c r="D91" s="76" t="s">
        <v>13</v>
      </c>
      <c r="E91" s="78">
        <v>1</v>
      </c>
      <c r="F91" s="80"/>
      <c r="G91" s="82"/>
    </row>
    <row r="92" spans="2:7" x14ac:dyDescent="0.3">
      <c r="B92" s="75"/>
      <c r="C92" s="23" t="s">
        <v>134</v>
      </c>
      <c r="D92" s="77"/>
      <c r="E92" s="79"/>
      <c r="F92" s="81"/>
      <c r="G92" s="93"/>
    </row>
    <row r="93" spans="2:7" x14ac:dyDescent="0.3">
      <c r="B93" s="98" t="s">
        <v>135</v>
      </c>
      <c r="C93" s="99"/>
      <c r="D93" s="99"/>
      <c r="E93" s="99"/>
      <c r="F93" s="99"/>
      <c r="G93" s="100"/>
    </row>
    <row r="94" spans="2:7" x14ac:dyDescent="0.25">
      <c r="B94" s="74" t="s">
        <v>141</v>
      </c>
      <c r="C94" s="29" t="s">
        <v>137</v>
      </c>
      <c r="D94" s="76" t="s">
        <v>73</v>
      </c>
      <c r="E94" s="78">
        <v>9</v>
      </c>
      <c r="F94" s="80"/>
      <c r="G94" s="82"/>
    </row>
    <row r="95" spans="2:7" x14ac:dyDescent="0.25">
      <c r="B95" s="75"/>
      <c r="C95" s="31" t="s">
        <v>138</v>
      </c>
      <c r="D95" s="77"/>
      <c r="E95" s="79"/>
      <c r="F95" s="81"/>
      <c r="G95" s="93"/>
    </row>
    <row r="96" spans="2:7" x14ac:dyDescent="0.25">
      <c r="B96" s="74" t="s">
        <v>143</v>
      </c>
      <c r="C96" s="29" t="s">
        <v>140</v>
      </c>
      <c r="D96" s="76" t="s">
        <v>73</v>
      </c>
      <c r="E96" s="78">
        <v>9</v>
      </c>
      <c r="F96" s="80"/>
      <c r="G96" s="82"/>
    </row>
    <row r="97" spans="2:7" x14ac:dyDescent="0.25">
      <c r="B97" s="75"/>
      <c r="C97" s="31" t="s">
        <v>138</v>
      </c>
      <c r="D97" s="77"/>
      <c r="E97" s="79"/>
      <c r="F97" s="81"/>
      <c r="G97" s="93"/>
    </row>
    <row r="98" spans="2:7" x14ac:dyDescent="0.25">
      <c r="B98" s="74" t="s">
        <v>146</v>
      </c>
      <c r="C98" s="29" t="s">
        <v>142</v>
      </c>
      <c r="D98" s="76" t="s">
        <v>100</v>
      </c>
      <c r="E98" s="78">
        <v>18</v>
      </c>
      <c r="F98" s="80"/>
      <c r="G98" s="82"/>
    </row>
    <row r="99" spans="2:7" x14ac:dyDescent="0.25">
      <c r="B99" s="75"/>
      <c r="C99" s="31" t="s">
        <v>138</v>
      </c>
      <c r="D99" s="77"/>
      <c r="E99" s="79"/>
      <c r="F99" s="81"/>
      <c r="G99" s="93"/>
    </row>
    <row r="100" spans="2:7" x14ac:dyDescent="0.25">
      <c r="B100" s="74" t="s">
        <v>148</v>
      </c>
      <c r="C100" s="29" t="s">
        <v>144</v>
      </c>
      <c r="D100" s="76" t="s">
        <v>100</v>
      </c>
      <c r="E100" s="78">
        <v>10</v>
      </c>
      <c r="F100" s="80"/>
      <c r="G100" s="82"/>
    </row>
    <row r="101" spans="2:7" x14ac:dyDescent="0.25">
      <c r="B101" s="75"/>
      <c r="C101" s="31" t="s">
        <v>145</v>
      </c>
      <c r="D101" s="77"/>
      <c r="E101" s="79"/>
      <c r="F101" s="81"/>
      <c r="G101" s="83"/>
    </row>
    <row r="102" spans="2:7" x14ac:dyDescent="0.25">
      <c r="B102" s="74" t="s">
        <v>151</v>
      </c>
      <c r="C102" s="29" t="s">
        <v>147</v>
      </c>
      <c r="D102" s="76" t="s">
        <v>73</v>
      </c>
      <c r="E102" s="78">
        <v>2</v>
      </c>
      <c r="F102" s="80"/>
      <c r="G102" s="82"/>
    </row>
    <row r="103" spans="2:7" x14ac:dyDescent="0.25">
      <c r="B103" s="75"/>
      <c r="C103" s="31" t="s">
        <v>145</v>
      </c>
      <c r="D103" s="77"/>
      <c r="E103" s="79"/>
      <c r="F103" s="81"/>
      <c r="G103" s="83"/>
    </row>
    <row r="104" spans="2:7" x14ac:dyDescent="0.25">
      <c r="B104" s="74" t="s">
        <v>154</v>
      </c>
      <c r="C104" s="29" t="s">
        <v>149</v>
      </c>
      <c r="D104" s="76" t="s">
        <v>73</v>
      </c>
      <c r="E104" s="78">
        <v>3</v>
      </c>
      <c r="F104" s="80"/>
      <c r="G104" s="82"/>
    </row>
    <row r="105" spans="2:7" x14ac:dyDescent="0.25">
      <c r="B105" s="75"/>
      <c r="C105" s="31" t="s">
        <v>150</v>
      </c>
      <c r="D105" s="77"/>
      <c r="E105" s="79"/>
      <c r="F105" s="81"/>
      <c r="G105" s="83"/>
    </row>
    <row r="106" spans="2:7" x14ac:dyDescent="0.25">
      <c r="B106" s="74" t="s">
        <v>157</v>
      </c>
      <c r="C106" s="29" t="s">
        <v>242</v>
      </c>
      <c r="D106" s="76" t="s">
        <v>73</v>
      </c>
      <c r="E106" s="78">
        <v>1</v>
      </c>
      <c r="F106" s="80"/>
      <c r="G106" s="82"/>
    </row>
    <row r="107" spans="2:7" x14ac:dyDescent="0.25">
      <c r="B107" s="75"/>
      <c r="C107" s="31" t="s">
        <v>153</v>
      </c>
      <c r="D107" s="77"/>
      <c r="E107" s="79"/>
      <c r="F107" s="81"/>
      <c r="G107" s="83"/>
    </row>
    <row r="108" spans="2:7" x14ac:dyDescent="0.25">
      <c r="B108" s="74" t="s">
        <v>160</v>
      </c>
      <c r="C108" s="29" t="s">
        <v>155</v>
      </c>
      <c r="D108" s="76" t="s">
        <v>73</v>
      </c>
      <c r="E108" s="78">
        <v>6</v>
      </c>
      <c r="F108" s="80"/>
      <c r="G108" s="82"/>
    </row>
    <row r="109" spans="2:7" x14ac:dyDescent="0.25">
      <c r="B109" s="75"/>
      <c r="C109" s="31" t="s">
        <v>156</v>
      </c>
      <c r="D109" s="77"/>
      <c r="E109" s="79"/>
      <c r="F109" s="81"/>
      <c r="G109" s="83"/>
    </row>
    <row r="110" spans="2:7" ht="33" customHeight="1" x14ac:dyDescent="0.3">
      <c r="B110" s="74" t="s">
        <v>163</v>
      </c>
      <c r="C110" s="22" t="s">
        <v>158</v>
      </c>
      <c r="D110" s="76" t="s">
        <v>73</v>
      </c>
      <c r="E110" s="78">
        <v>2</v>
      </c>
      <c r="F110" s="80"/>
      <c r="G110" s="82"/>
    </row>
    <row r="111" spans="2:7" x14ac:dyDescent="0.25">
      <c r="B111" s="75"/>
      <c r="C111" s="31" t="s">
        <v>159</v>
      </c>
      <c r="D111" s="77"/>
      <c r="E111" s="79"/>
      <c r="F111" s="81"/>
      <c r="G111" s="83"/>
    </row>
    <row r="112" spans="2:7" x14ac:dyDescent="0.25">
      <c r="B112" s="74" t="s">
        <v>166</v>
      </c>
      <c r="C112" s="29" t="s">
        <v>161</v>
      </c>
      <c r="D112" s="76" t="s">
        <v>73</v>
      </c>
      <c r="E112" s="78">
        <v>4</v>
      </c>
      <c r="F112" s="80"/>
      <c r="G112" s="82"/>
    </row>
    <row r="113" spans="2:8" x14ac:dyDescent="0.25">
      <c r="B113" s="75"/>
      <c r="C113" s="31" t="s">
        <v>162</v>
      </c>
      <c r="D113" s="77"/>
      <c r="E113" s="79"/>
      <c r="F113" s="81"/>
      <c r="G113" s="93"/>
    </row>
    <row r="114" spans="2:8" x14ac:dyDescent="0.25">
      <c r="B114" s="74" t="s">
        <v>170</v>
      </c>
      <c r="C114" s="29" t="s">
        <v>164</v>
      </c>
      <c r="D114" s="76" t="s">
        <v>73</v>
      </c>
      <c r="E114" s="78">
        <v>3</v>
      </c>
      <c r="F114" s="80"/>
      <c r="G114" s="82"/>
    </row>
    <row r="115" spans="2:8" x14ac:dyDescent="0.25">
      <c r="B115" s="75"/>
      <c r="C115" s="31" t="s">
        <v>165</v>
      </c>
      <c r="D115" s="77"/>
      <c r="E115" s="79"/>
      <c r="F115" s="81"/>
      <c r="G115" s="93"/>
    </row>
    <row r="116" spans="2:8" x14ac:dyDescent="0.25">
      <c r="B116" s="74" t="s">
        <v>172</v>
      </c>
      <c r="C116" s="29" t="s">
        <v>167</v>
      </c>
      <c r="D116" s="76" t="s">
        <v>73</v>
      </c>
      <c r="E116" s="78">
        <v>10</v>
      </c>
      <c r="F116" s="80"/>
      <c r="G116" s="82"/>
    </row>
    <row r="117" spans="2:8" x14ac:dyDescent="0.25">
      <c r="B117" s="75"/>
      <c r="C117" s="31" t="s">
        <v>168</v>
      </c>
      <c r="D117" s="77"/>
      <c r="E117" s="79"/>
      <c r="F117" s="81"/>
      <c r="G117" s="93"/>
    </row>
    <row r="118" spans="2:8" x14ac:dyDescent="0.3">
      <c r="B118" s="98" t="s">
        <v>169</v>
      </c>
      <c r="C118" s="99"/>
      <c r="D118" s="99"/>
      <c r="E118" s="99"/>
      <c r="F118" s="99"/>
      <c r="G118" s="100"/>
    </row>
    <row r="119" spans="2:8" x14ac:dyDescent="0.25">
      <c r="B119" s="34" t="s">
        <v>174</v>
      </c>
      <c r="C119" s="35" t="s">
        <v>171</v>
      </c>
      <c r="D119" s="36" t="s">
        <v>73</v>
      </c>
      <c r="E119" s="37">
        <v>2</v>
      </c>
      <c r="F119" s="38"/>
      <c r="G119" s="39"/>
    </row>
    <row r="120" spans="2:8" x14ac:dyDescent="0.25">
      <c r="B120" s="34" t="s">
        <v>244</v>
      </c>
      <c r="C120" s="35" t="s">
        <v>243</v>
      </c>
      <c r="D120" s="36" t="s">
        <v>73</v>
      </c>
      <c r="E120" s="37">
        <v>1</v>
      </c>
      <c r="F120" s="38"/>
      <c r="G120" s="39"/>
    </row>
    <row r="121" spans="2:8" x14ac:dyDescent="0.25">
      <c r="B121" s="34" t="s">
        <v>249</v>
      </c>
      <c r="C121" s="35" t="s">
        <v>173</v>
      </c>
      <c r="D121" s="36" t="s">
        <v>73</v>
      </c>
      <c r="E121" s="37">
        <v>1</v>
      </c>
      <c r="F121" s="38"/>
      <c r="G121" s="39"/>
    </row>
    <row r="122" spans="2:8" x14ac:dyDescent="0.25">
      <c r="B122" s="34" t="s">
        <v>250</v>
      </c>
      <c r="C122" s="35" t="s">
        <v>175</v>
      </c>
      <c r="D122" s="36" t="s">
        <v>73</v>
      </c>
      <c r="E122" s="37">
        <v>1</v>
      </c>
      <c r="F122" s="38"/>
      <c r="G122" s="39"/>
    </row>
    <row r="123" spans="2:8" x14ac:dyDescent="0.3">
      <c r="B123" s="40"/>
      <c r="C123" s="101" t="s">
        <v>251</v>
      </c>
      <c r="D123" s="101"/>
      <c r="E123" s="101"/>
      <c r="F123" s="101"/>
      <c r="G123" s="41">
        <f>+SUM(G15:G122)</f>
        <v>0</v>
      </c>
      <c r="H123" s="45"/>
    </row>
    <row r="124" spans="2:8" x14ac:dyDescent="0.3">
      <c r="B124" s="42"/>
      <c r="C124" s="43"/>
      <c r="D124" s="43"/>
      <c r="E124" s="43"/>
      <c r="F124" s="43"/>
      <c r="G124" s="44"/>
    </row>
    <row r="125" spans="2:8" x14ac:dyDescent="0.3">
      <c r="B125" s="42"/>
      <c r="C125" s="43"/>
      <c r="D125" s="43"/>
      <c r="E125" s="43"/>
      <c r="F125" s="43"/>
      <c r="G125" s="44"/>
    </row>
    <row r="126" spans="2:8" x14ac:dyDescent="0.3">
      <c r="B126" s="42"/>
      <c r="C126" s="43"/>
      <c r="D126" s="43"/>
      <c r="E126" s="43"/>
      <c r="F126" s="43"/>
      <c r="G126" s="44"/>
    </row>
    <row r="127" spans="2:8" x14ac:dyDescent="0.3">
      <c r="B127" s="42"/>
      <c r="C127" s="43"/>
      <c r="D127" s="43"/>
      <c r="E127" s="43"/>
      <c r="F127" s="43"/>
      <c r="G127" s="44"/>
    </row>
    <row r="128" spans="2:8" x14ac:dyDescent="0.3">
      <c r="B128" s="109" t="s">
        <v>236</v>
      </c>
      <c r="C128" s="110"/>
      <c r="D128" s="110"/>
      <c r="E128" s="110"/>
      <c r="F128" s="110"/>
      <c r="G128" s="111"/>
    </row>
    <row r="129" spans="2:8" x14ac:dyDescent="0.25">
      <c r="B129" s="84" t="s">
        <v>3</v>
      </c>
      <c r="C129" s="84" t="s">
        <v>4</v>
      </c>
      <c r="D129" s="84" t="s">
        <v>5</v>
      </c>
      <c r="E129" s="86" t="s">
        <v>6</v>
      </c>
      <c r="F129" s="10" t="s">
        <v>7</v>
      </c>
      <c r="G129" s="88" t="s">
        <v>8</v>
      </c>
    </row>
    <row r="130" spans="2:8" x14ac:dyDescent="0.25">
      <c r="B130" s="85"/>
      <c r="C130" s="85"/>
      <c r="D130" s="85"/>
      <c r="E130" s="87"/>
      <c r="F130" s="11" t="s">
        <v>9</v>
      </c>
      <c r="G130" s="89"/>
    </row>
    <row r="131" spans="2:8" x14ac:dyDescent="0.25">
      <c r="B131" s="46">
        <v>0</v>
      </c>
      <c r="C131" s="47" t="str">
        <f>C8</f>
        <v>INSTALLATION ET REPLI DE CHANTIER</v>
      </c>
      <c r="D131" s="48" t="s">
        <v>89</v>
      </c>
      <c r="E131" s="49">
        <v>1</v>
      </c>
      <c r="F131" s="50">
        <f>G11</f>
        <v>0</v>
      </c>
      <c r="G131" s="51">
        <f>E131*F131</f>
        <v>0</v>
      </c>
      <c r="H131" s="52"/>
    </row>
    <row r="132" spans="2:8" x14ac:dyDescent="0.25">
      <c r="B132" s="53" t="str">
        <f>B13</f>
        <v>001</v>
      </c>
      <c r="C132" s="54" t="str">
        <f>C13</f>
        <v>CONSTRUCTION MONOBLOC à 04 compartiments</v>
      </c>
      <c r="D132" s="55" t="s">
        <v>89</v>
      </c>
      <c r="E132" s="55">
        <v>1</v>
      </c>
      <c r="F132" s="56">
        <f>G123</f>
        <v>0</v>
      </c>
      <c r="G132" s="51">
        <f>E132*F132</f>
        <v>0</v>
      </c>
      <c r="H132" s="20"/>
    </row>
    <row r="133" spans="2:8" x14ac:dyDescent="0.25">
      <c r="B133" s="57"/>
      <c r="C133" s="102" t="s">
        <v>237</v>
      </c>
      <c r="D133" s="103"/>
      <c r="E133" s="103"/>
      <c r="F133" s="104"/>
      <c r="G133" s="58">
        <f>SUM(G131:G132)</f>
        <v>0</v>
      </c>
      <c r="H133" s="20"/>
    </row>
    <row r="134" spans="2:8" x14ac:dyDescent="0.25">
      <c r="B134" s="57"/>
      <c r="C134" s="105" t="s">
        <v>276</v>
      </c>
      <c r="D134" s="103"/>
      <c r="E134" s="103"/>
      <c r="F134" s="104"/>
      <c r="G134" s="59">
        <f>G133*8/92</f>
        <v>0</v>
      </c>
      <c r="H134" s="20"/>
    </row>
    <row r="135" spans="2:8" x14ac:dyDescent="0.25">
      <c r="B135" s="57"/>
      <c r="C135" s="102" t="s">
        <v>277</v>
      </c>
      <c r="D135" s="103"/>
      <c r="E135" s="103"/>
      <c r="F135" s="104"/>
      <c r="G135" s="59">
        <f>G133+G134</f>
        <v>0</v>
      </c>
      <c r="H135" s="20"/>
    </row>
    <row r="141" spans="2:8" x14ac:dyDescent="0.3">
      <c r="H141" s="20"/>
    </row>
  </sheetData>
  <mergeCells count="270">
    <mergeCell ref="C133:F133"/>
    <mergeCell ref="C134:F134"/>
    <mergeCell ref="C135:F135"/>
    <mergeCell ref="C123:F123"/>
    <mergeCell ref="B128:G128"/>
    <mergeCell ref="B129:B130"/>
    <mergeCell ref="C129:C130"/>
    <mergeCell ref="D129:D130"/>
    <mergeCell ref="E129:E130"/>
    <mergeCell ref="G129:G130"/>
    <mergeCell ref="B116:B117"/>
    <mergeCell ref="D116:D117"/>
    <mergeCell ref="E116:E117"/>
    <mergeCell ref="F116:F117"/>
    <mergeCell ref="G116:G117"/>
    <mergeCell ref="B118:G118"/>
    <mergeCell ref="B112:B113"/>
    <mergeCell ref="D112:D113"/>
    <mergeCell ref="E112:E113"/>
    <mergeCell ref="F112:F113"/>
    <mergeCell ref="G112:G113"/>
    <mergeCell ref="B114:B115"/>
    <mergeCell ref="D114:D115"/>
    <mergeCell ref="E114:E115"/>
    <mergeCell ref="F114:F115"/>
    <mergeCell ref="G114:G115"/>
    <mergeCell ref="B108:B109"/>
    <mergeCell ref="D108:D109"/>
    <mergeCell ref="E108:E109"/>
    <mergeCell ref="F108:F109"/>
    <mergeCell ref="G108:G109"/>
    <mergeCell ref="B110:B111"/>
    <mergeCell ref="D110:D111"/>
    <mergeCell ref="E110:E111"/>
    <mergeCell ref="F110:F111"/>
    <mergeCell ref="G110:G111"/>
    <mergeCell ref="B104:B105"/>
    <mergeCell ref="D104:D105"/>
    <mergeCell ref="E104:E105"/>
    <mergeCell ref="F104:F105"/>
    <mergeCell ref="G104:G105"/>
    <mergeCell ref="B106:B107"/>
    <mergeCell ref="D106:D107"/>
    <mergeCell ref="E106:E107"/>
    <mergeCell ref="F106:F107"/>
    <mergeCell ref="G106:G107"/>
    <mergeCell ref="B100:B101"/>
    <mergeCell ref="D100:D101"/>
    <mergeCell ref="E100:E101"/>
    <mergeCell ref="F100:F101"/>
    <mergeCell ref="G100:G101"/>
    <mergeCell ref="B102:B103"/>
    <mergeCell ref="D102:D103"/>
    <mergeCell ref="E102:E103"/>
    <mergeCell ref="F102:F103"/>
    <mergeCell ref="G102:G103"/>
    <mergeCell ref="B96:B97"/>
    <mergeCell ref="D96:D97"/>
    <mergeCell ref="E96:E97"/>
    <mergeCell ref="F96:F97"/>
    <mergeCell ref="G96:G97"/>
    <mergeCell ref="B98:B99"/>
    <mergeCell ref="D98:D99"/>
    <mergeCell ref="E98:E99"/>
    <mergeCell ref="F98:F99"/>
    <mergeCell ref="G98:G99"/>
    <mergeCell ref="B93:G93"/>
    <mergeCell ref="B94:B95"/>
    <mergeCell ref="D94:D95"/>
    <mergeCell ref="E94:E95"/>
    <mergeCell ref="F94:F95"/>
    <mergeCell ref="G94:G95"/>
    <mergeCell ref="B89:B90"/>
    <mergeCell ref="D89:D90"/>
    <mergeCell ref="E89:E90"/>
    <mergeCell ref="F89:F90"/>
    <mergeCell ref="G89:G90"/>
    <mergeCell ref="B91:B92"/>
    <mergeCell ref="D91:D92"/>
    <mergeCell ref="E91:E92"/>
    <mergeCell ref="F91:F92"/>
    <mergeCell ref="G91:G92"/>
    <mergeCell ref="B86:G86"/>
    <mergeCell ref="B87:B88"/>
    <mergeCell ref="D87:D88"/>
    <mergeCell ref="E87:E88"/>
    <mergeCell ref="F87:F88"/>
    <mergeCell ref="G87:G88"/>
    <mergeCell ref="B82:B83"/>
    <mergeCell ref="D82:D83"/>
    <mergeCell ref="E82:E83"/>
    <mergeCell ref="F82:F83"/>
    <mergeCell ref="G82:G83"/>
    <mergeCell ref="B84:B85"/>
    <mergeCell ref="D84:D85"/>
    <mergeCell ref="E84:E85"/>
    <mergeCell ref="F84:F85"/>
    <mergeCell ref="G84:G85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74:B75"/>
    <mergeCell ref="D74:D75"/>
    <mergeCell ref="E74:E75"/>
    <mergeCell ref="F74:F75"/>
    <mergeCell ref="G74:G75"/>
    <mergeCell ref="B76:B77"/>
    <mergeCell ref="D76:D77"/>
    <mergeCell ref="E76:E77"/>
    <mergeCell ref="F76:F77"/>
    <mergeCell ref="G76:G77"/>
    <mergeCell ref="B70:B71"/>
    <mergeCell ref="D70:D71"/>
    <mergeCell ref="E70:E71"/>
    <mergeCell ref="F70:F71"/>
    <mergeCell ref="G70:G71"/>
    <mergeCell ref="B72:B73"/>
    <mergeCell ref="D72:D73"/>
    <mergeCell ref="E72:E73"/>
    <mergeCell ref="F72:F73"/>
    <mergeCell ref="G72:G73"/>
    <mergeCell ref="B66:B67"/>
    <mergeCell ref="D66:D67"/>
    <mergeCell ref="E66:E67"/>
    <mergeCell ref="F66:F67"/>
    <mergeCell ref="G66:G67"/>
    <mergeCell ref="B68:B69"/>
    <mergeCell ref="D68:D69"/>
    <mergeCell ref="E68:E69"/>
    <mergeCell ref="F68:F69"/>
    <mergeCell ref="G68:G69"/>
    <mergeCell ref="B63:G63"/>
    <mergeCell ref="B64:B65"/>
    <mergeCell ref="D64:D65"/>
    <mergeCell ref="E64:E65"/>
    <mergeCell ref="F64:F65"/>
    <mergeCell ref="G64:G65"/>
    <mergeCell ref="B59:B60"/>
    <mergeCell ref="D59:D60"/>
    <mergeCell ref="E59:E60"/>
    <mergeCell ref="F59:F60"/>
    <mergeCell ref="G59:G60"/>
    <mergeCell ref="B61:B62"/>
    <mergeCell ref="D61:D62"/>
    <mergeCell ref="E61:E62"/>
    <mergeCell ref="F61:F62"/>
    <mergeCell ref="G61:G62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1:B52"/>
    <mergeCell ref="D51:D52"/>
    <mergeCell ref="E51:E52"/>
    <mergeCell ref="F51:F52"/>
    <mergeCell ref="G51:G52"/>
    <mergeCell ref="B53:B54"/>
    <mergeCell ref="D53:D54"/>
    <mergeCell ref="E53:E54"/>
    <mergeCell ref="F53:F54"/>
    <mergeCell ref="G53:G54"/>
    <mergeCell ref="B47:B48"/>
    <mergeCell ref="D47:D48"/>
    <mergeCell ref="E47:E48"/>
    <mergeCell ref="F47:F48"/>
    <mergeCell ref="G47:G48"/>
    <mergeCell ref="B49:B50"/>
    <mergeCell ref="D49:D50"/>
    <mergeCell ref="E49:E50"/>
    <mergeCell ref="F49:F50"/>
    <mergeCell ref="G49:G50"/>
    <mergeCell ref="B43:B44"/>
    <mergeCell ref="D43:D44"/>
    <mergeCell ref="E43:E44"/>
    <mergeCell ref="F43:F44"/>
    <mergeCell ref="G43:G44"/>
    <mergeCell ref="B45:B46"/>
    <mergeCell ref="D45:D46"/>
    <mergeCell ref="E45:E46"/>
    <mergeCell ref="F45:F46"/>
    <mergeCell ref="G45:G46"/>
    <mergeCell ref="B39:B40"/>
    <mergeCell ref="D39:D40"/>
    <mergeCell ref="E39:E40"/>
    <mergeCell ref="F39:F40"/>
    <mergeCell ref="G39:G40"/>
    <mergeCell ref="B41:B42"/>
    <mergeCell ref="D41:D42"/>
    <mergeCell ref="E41:E42"/>
    <mergeCell ref="F41:F42"/>
    <mergeCell ref="G41:G42"/>
    <mergeCell ref="B35:B36"/>
    <mergeCell ref="D35:D36"/>
    <mergeCell ref="E35:E36"/>
    <mergeCell ref="F35:F36"/>
    <mergeCell ref="G35:G36"/>
    <mergeCell ref="B37:B38"/>
    <mergeCell ref="D37:D38"/>
    <mergeCell ref="E37:E38"/>
    <mergeCell ref="F37:F38"/>
    <mergeCell ref="G37:G38"/>
    <mergeCell ref="B32:B33"/>
    <mergeCell ref="D32:D33"/>
    <mergeCell ref="E32:E33"/>
    <mergeCell ref="F32:F33"/>
    <mergeCell ref="G32:G33"/>
    <mergeCell ref="B34:G34"/>
    <mergeCell ref="B28:B29"/>
    <mergeCell ref="D28:D29"/>
    <mergeCell ref="E28:E29"/>
    <mergeCell ref="F28:F29"/>
    <mergeCell ref="G28:G29"/>
    <mergeCell ref="B30:B31"/>
    <mergeCell ref="D30:D31"/>
    <mergeCell ref="E30:E31"/>
    <mergeCell ref="F30:F31"/>
    <mergeCell ref="G30:G31"/>
    <mergeCell ref="B24:B25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B21:B22"/>
    <mergeCell ref="D21:D22"/>
    <mergeCell ref="E21:E22"/>
    <mergeCell ref="F21:F22"/>
    <mergeCell ref="G21:G22"/>
    <mergeCell ref="B23:G23"/>
    <mergeCell ref="B17:B18"/>
    <mergeCell ref="D17:D18"/>
    <mergeCell ref="E17:E18"/>
    <mergeCell ref="F17:F18"/>
    <mergeCell ref="G17:G18"/>
    <mergeCell ref="B19:B20"/>
    <mergeCell ref="D19:D20"/>
    <mergeCell ref="E19:E20"/>
    <mergeCell ref="F19:F20"/>
    <mergeCell ref="G19:G20"/>
    <mergeCell ref="C11:F11"/>
    <mergeCell ref="C13:G13"/>
    <mergeCell ref="B14:G14"/>
    <mergeCell ref="B15:B16"/>
    <mergeCell ref="D15:D16"/>
    <mergeCell ref="E15:E16"/>
    <mergeCell ref="F15:F16"/>
    <mergeCell ref="G15:G16"/>
    <mergeCell ref="B6:B7"/>
    <mergeCell ref="C6:C7"/>
    <mergeCell ref="D6:D7"/>
    <mergeCell ref="E6:E7"/>
    <mergeCell ref="G6:G7"/>
    <mergeCell ref="C8:G8"/>
  </mergeCells>
  <conditionalFormatting sqref="E136:E1048576 D119:E120 D30:D31 D122:E122">
    <cfRule type="cellIs" dxfId="504" priority="147" operator="equal">
      <formula>0</formula>
    </cfRule>
  </conditionalFormatting>
  <conditionalFormatting sqref="F119:F120 F26:F31 F122">
    <cfRule type="cellIs" dxfId="503" priority="146" operator="lessThan">
      <formula>1</formula>
    </cfRule>
  </conditionalFormatting>
  <conditionalFormatting sqref="D59:D60">
    <cfRule type="cellIs" dxfId="502" priority="40" operator="equal">
      <formula>0</formula>
    </cfRule>
  </conditionalFormatting>
  <conditionalFormatting sqref="E123:E127">
    <cfRule type="cellIs" dxfId="501" priority="145" operator="equal">
      <formula>0</formula>
    </cfRule>
  </conditionalFormatting>
  <conditionalFormatting sqref="D15:D16">
    <cfRule type="cellIs" dxfId="500" priority="144" operator="equal">
      <formula>0</formula>
    </cfRule>
  </conditionalFormatting>
  <conditionalFormatting sqref="F15:F16">
    <cfRule type="cellIs" dxfId="499" priority="143" operator="lessThan">
      <formula>1</formula>
    </cfRule>
  </conditionalFormatting>
  <conditionalFormatting sqref="E43:E44">
    <cfRule type="cellIs" dxfId="498" priority="137" operator="equal">
      <formula>0</formula>
    </cfRule>
  </conditionalFormatting>
  <conditionalFormatting sqref="D43:D44">
    <cfRule type="cellIs" dxfId="497" priority="136" operator="equal">
      <formula>0</formula>
    </cfRule>
  </conditionalFormatting>
  <conditionalFormatting sqref="F43:F46">
    <cfRule type="cellIs" dxfId="496" priority="135" operator="lessThan">
      <formula>1</formula>
    </cfRule>
  </conditionalFormatting>
  <conditionalFormatting sqref="D21:D22">
    <cfRule type="cellIs" dxfId="495" priority="142" operator="equal">
      <formula>0</formula>
    </cfRule>
  </conditionalFormatting>
  <conditionalFormatting sqref="F21:F22">
    <cfRule type="cellIs" dxfId="494" priority="141" operator="lessThan">
      <formula>1</formula>
    </cfRule>
  </conditionalFormatting>
  <conditionalFormatting sqref="D24:D25">
    <cfRule type="cellIs" dxfId="493" priority="134" operator="equal">
      <formula>0</formula>
    </cfRule>
  </conditionalFormatting>
  <conditionalFormatting sqref="F24:F25">
    <cfRule type="cellIs" dxfId="492" priority="133" operator="lessThan">
      <formula>1</formula>
    </cfRule>
  </conditionalFormatting>
  <conditionalFormatting sqref="E53:E54">
    <cfRule type="cellIs" dxfId="491" priority="132" operator="equal">
      <formula>0</formula>
    </cfRule>
  </conditionalFormatting>
  <conditionalFormatting sqref="D53:D54">
    <cfRule type="cellIs" dxfId="490" priority="131" operator="equal">
      <formula>0</formula>
    </cfRule>
  </conditionalFormatting>
  <conditionalFormatting sqref="F53:F54">
    <cfRule type="cellIs" dxfId="489" priority="130" operator="lessThan">
      <formula>1</formula>
    </cfRule>
  </conditionalFormatting>
  <conditionalFormatting sqref="D41:D42">
    <cfRule type="cellIs" dxfId="488" priority="139" operator="equal">
      <formula>0</formula>
    </cfRule>
  </conditionalFormatting>
  <conditionalFormatting sqref="F41:F42">
    <cfRule type="cellIs" dxfId="487" priority="138" operator="lessThan">
      <formula>1</formula>
    </cfRule>
  </conditionalFormatting>
  <conditionalFormatting sqref="D26:D27">
    <cfRule type="cellIs" dxfId="486" priority="129" operator="equal">
      <formula>0</formula>
    </cfRule>
  </conditionalFormatting>
  <conditionalFormatting sqref="E41:E42">
    <cfRule type="cellIs" dxfId="485" priority="140" operator="equal">
      <formula>0</formula>
    </cfRule>
  </conditionalFormatting>
  <conditionalFormatting sqref="E68:E69">
    <cfRule type="cellIs" dxfId="484" priority="128" operator="equal">
      <formula>0</formula>
    </cfRule>
  </conditionalFormatting>
  <conditionalFormatting sqref="D68:D69">
    <cfRule type="cellIs" dxfId="483" priority="127" operator="equal">
      <formula>0</formula>
    </cfRule>
  </conditionalFormatting>
  <conditionalFormatting sqref="F68:F69">
    <cfRule type="cellIs" dxfId="482" priority="126" operator="lessThan">
      <formula>1</formula>
    </cfRule>
  </conditionalFormatting>
  <conditionalFormatting sqref="E70:E71">
    <cfRule type="cellIs" dxfId="481" priority="125" operator="equal">
      <formula>0</formula>
    </cfRule>
  </conditionalFormatting>
  <conditionalFormatting sqref="D70:D71">
    <cfRule type="cellIs" dxfId="480" priority="124" operator="equal">
      <formula>0</formula>
    </cfRule>
  </conditionalFormatting>
  <conditionalFormatting sqref="F70:F71">
    <cfRule type="cellIs" dxfId="479" priority="123" operator="lessThan">
      <formula>1</formula>
    </cfRule>
  </conditionalFormatting>
  <conditionalFormatting sqref="E87:E88">
    <cfRule type="cellIs" dxfId="478" priority="122" operator="equal">
      <formula>0</formula>
    </cfRule>
  </conditionalFormatting>
  <conditionalFormatting sqref="E89:E90">
    <cfRule type="cellIs" dxfId="477" priority="120" operator="equal">
      <formula>0</formula>
    </cfRule>
  </conditionalFormatting>
  <conditionalFormatting sqref="F87:F88">
    <cfRule type="cellIs" dxfId="476" priority="121" operator="lessThan">
      <formula>1</formula>
    </cfRule>
  </conditionalFormatting>
  <conditionalFormatting sqref="E35:E36">
    <cfRule type="cellIs" dxfId="475" priority="118" operator="equal">
      <formula>0</formula>
    </cfRule>
  </conditionalFormatting>
  <conditionalFormatting sqref="F89:F90">
    <cfRule type="cellIs" dxfId="474" priority="119" operator="lessThan">
      <formula>1</formula>
    </cfRule>
  </conditionalFormatting>
  <conditionalFormatting sqref="D35:D36">
    <cfRule type="cellIs" dxfId="473" priority="117" operator="equal">
      <formula>0</formula>
    </cfRule>
  </conditionalFormatting>
  <conditionalFormatting sqref="F35:F36">
    <cfRule type="cellIs" dxfId="472" priority="116" operator="lessThan">
      <formula>1</formula>
    </cfRule>
  </conditionalFormatting>
  <conditionalFormatting sqref="D17:D18">
    <cfRule type="cellIs" dxfId="471" priority="115" operator="equal">
      <formula>0</formula>
    </cfRule>
  </conditionalFormatting>
  <conditionalFormatting sqref="F17:F18">
    <cfRule type="cellIs" dxfId="470" priority="114" operator="lessThan">
      <formula>1</formula>
    </cfRule>
  </conditionalFormatting>
  <conditionalFormatting sqref="D28:D29">
    <cfRule type="cellIs" dxfId="469" priority="113" operator="equal">
      <formula>0</formula>
    </cfRule>
  </conditionalFormatting>
  <conditionalFormatting sqref="D45:D46">
    <cfRule type="cellIs" dxfId="468" priority="109" operator="equal">
      <formula>0</formula>
    </cfRule>
  </conditionalFormatting>
  <conditionalFormatting sqref="E37:E38">
    <cfRule type="cellIs" dxfId="467" priority="105" operator="equal">
      <formula>0</formula>
    </cfRule>
  </conditionalFormatting>
  <conditionalFormatting sqref="D89:D90">
    <cfRule type="cellIs" dxfId="466" priority="112" operator="equal">
      <formula>0</formula>
    </cfRule>
  </conditionalFormatting>
  <conditionalFormatting sqref="E45:E46">
    <cfRule type="cellIs" dxfId="465" priority="110" operator="equal">
      <formula>0</formula>
    </cfRule>
  </conditionalFormatting>
  <conditionalFormatting sqref="F100:F101">
    <cfRule type="cellIs" dxfId="464" priority="76" operator="lessThan">
      <formula>1</formula>
    </cfRule>
  </conditionalFormatting>
  <conditionalFormatting sqref="D87:D88">
    <cfRule type="cellIs" dxfId="463" priority="111" operator="equal">
      <formula>0</formula>
    </cfRule>
  </conditionalFormatting>
  <conditionalFormatting sqref="F112:F113">
    <cfRule type="cellIs" dxfId="462" priority="73" operator="lessThan">
      <formula>1</formula>
    </cfRule>
  </conditionalFormatting>
  <conditionalFormatting sqref="E100:E101">
    <cfRule type="cellIs" dxfId="461" priority="78" operator="equal">
      <formula>0</formula>
    </cfRule>
  </conditionalFormatting>
  <conditionalFormatting sqref="D39:D40">
    <cfRule type="cellIs" dxfId="460" priority="107" operator="equal">
      <formula>0</formula>
    </cfRule>
  </conditionalFormatting>
  <conditionalFormatting sqref="D37:D38">
    <cfRule type="cellIs" dxfId="459" priority="104" operator="equal">
      <formula>0</formula>
    </cfRule>
  </conditionalFormatting>
  <conditionalFormatting sqref="E39:E40">
    <cfRule type="cellIs" dxfId="458" priority="108" operator="equal">
      <formula>0</formula>
    </cfRule>
  </conditionalFormatting>
  <conditionalFormatting sqref="D55:D56">
    <cfRule type="cellIs" dxfId="457" priority="101" operator="equal">
      <formula>0</formula>
    </cfRule>
  </conditionalFormatting>
  <conditionalFormatting sqref="E112:E113">
    <cfRule type="cellIs" dxfId="456" priority="75" operator="equal">
      <formula>0</formula>
    </cfRule>
  </conditionalFormatting>
  <conditionalFormatting sqref="F39:F40">
    <cfRule type="cellIs" dxfId="455" priority="106" operator="lessThan">
      <formula>1</formula>
    </cfRule>
  </conditionalFormatting>
  <conditionalFormatting sqref="E55:E56">
    <cfRule type="cellIs" dxfId="454" priority="102" operator="equal">
      <formula>0</formula>
    </cfRule>
  </conditionalFormatting>
  <conditionalFormatting sqref="D57:D58">
    <cfRule type="cellIs" dxfId="453" priority="98" operator="equal">
      <formula>0</formula>
    </cfRule>
  </conditionalFormatting>
  <conditionalFormatting sqref="F37:F38">
    <cfRule type="cellIs" dxfId="452" priority="103" operator="lessThan">
      <formula>1</formula>
    </cfRule>
  </conditionalFormatting>
  <conditionalFormatting sqref="D72:D73">
    <cfRule type="cellIs" dxfId="451" priority="95" operator="equal">
      <formula>0</formula>
    </cfRule>
  </conditionalFormatting>
  <conditionalFormatting sqref="F55:F56">
    <cfRule type="cellIs" dxfId="450" priority="100" operator="lessThan">
      <formula>1</formula>
    </cfRule>
  </conditionalFormatting>
  <conditionalFormatting sqref="E57:E58">
    <cfRule type="cellIs" dxfId="449" priority="99" operator="equal">
      <formula>0</formula>
    </cfRule>
  </conditionalFormatting>
  <conditionalFormatting sqref="D82:D83">
    <cfRule type="cellIs" dxfId="448" priority="86" operator="equal">
      <formula>0</formula>
    </cfRule>
  </conditionalFormatting>
  <conditionalFormatting sqref="F57:F58">
    <cfRule type="cellIs" dxfId="447" priority="97" operator="lessThan">
      <formula>1</formula>
    </cfRule>
  </conditionalFormatting>
  <conditionalFormatting sqref="E74:E75">
    <cfRule type="cellIs" dxfId="446" priority="93" operator="equal">
      <formula>0</formula>
    </cfRule>
  </conditionalFormatting>
  <conditionalFormatting sqref="E72:E73">
    <cfRule type="cellIs" dxfId="445" priority="96" operator="equal">
      <formula>0</formula>
    </cfRule>
  </conditionalFormatting>
  <conditionalFormatting sqref="D74:D75">
    <cfRule type="cellIs" dxfId="444" priority="92" operator="equal">
      <formula>0</formula>
    </cfRule>
  </conditionalFormatting>
  <conditionalFormatting sqref="F72:F73">
    <cfRule type="cellIs" dxfId="443" priority="94" operator="lessThan">
      <formula>1</formula>
    </cfRule>
  </conditionalFormatting>
  <conditionalFormatting sqref="E76:E77">
    <cfRule type="cellIs" dxfId="442" priority="90" operator="equal">
      <formula>0</formula>
    </cfRule>
  </conditionalFormatting>
  <conditionalFormatting sqref="D94:D95">
    <cfRule type="cellIs" dxfId="441" priority="83" operator="equal">
      <formula>0</formula>
    </cfRule>
  </conditionalFormatting>
  <conditionalFormatting sqref="F74:F75">
    <cfRule type="cellIs" dxfId="440" priority="91" operator="lessThan">
      <formula>1</formula>
    </cfRule>
  </conditionalFormatting>
  <conditionalFormatting sqref="D76:D77">
    <cfRule type="cellIs" dxfId="439" priority="89" operator="equal">
      <formula>0</formula>
    </cfRule>
  </conditionalFormatting>
  <conditionalFormatting sqref="F76:F77">
    <cfRule type="cellIs" dxfId="438" priority="88" operator="lessThan">
      <formula>1</formula>
    </cfRule>
  </conditionalFormatting>
  <conditionalFormatting sqref="E82:E83">
    <cfRule type="cellIs" dxfId="437" priority="87" operator="equal">
      <formula>0</formula>
    </cfRule>
  </conditionalFormatting>
  <conditionalFormatting sqref="F82:F83">
    <cfRule type="cellIs" dxfId="436" priority="85" operator="lessThan">
      <formula>1</formula>
    </cfRule>
  </conditionalFormatting>
  <conditionalFormatting sqref="D112:D113">
    <cfRule type="cellIs" dxfId="435" priority="74" operator="equal">
      <formula>0</formula>
    </cfRule>
  </conditionalFormatting>
  <conditionalFormatting sqref="E94:E95">
    <cfRule type="cellIs" dxfId="434" priority="84" operator="equal">
      <formula>0</formula>
    </cfRule>
  </conditionalFormatting>
  <conditionalFormatting sqref="F94:F95">
    <cfRule type="cellIs" dxfId="433" priority="82" operator="lessThan">
      <formula>1</formula>
    </cfRule>
  </conditionalFormatting>
  <conditionalFormatting sqref="E96:E97">
    <cfRule type="cellIs" dxfId="432" priority="81" operator="equal">
      <formula>0</formula>
    </cfRule>
  </conditionalFormatting>
  <conditionalFormatting sqref="D96:D97">
    <cfRule type="cellIs" dxfId="431" priority="80" operator="equal">
      <formula>0</formula>
    </cfRule>
  </conditionalFormatting>
  <conditionalFormatting sqref="F96:F97">
    <cfRule type="cellIs" dxfId="430" priority="79" operator="lessThan">
      <formula>1</formula>
    </cfRule>
  </conditionalFormatting>
  <conditionalFormatting sqref="D100:D101">
    <cfRule type="cellIs" dxfId="429" priority="77" operator="equal">
      <formula>0</formula>
    </cfRule>
  </conditionalFormatting>
  <conditionalFormatting sqref="D102:D103">
    <cfRule type="cellIs" dxfId="428" priority="71" operator="equal">
      <formula>0</formula>
    </cfRule>
  </conditionalFormatting>
  <conditionalFormatting sqref="E102:E103">
    <cfRule type="cellIs" dxfId="427" priority="72" operator="equal">
      <formula>0</formula>
    </cfRule>
  </conditionalFormatting>
  <conditionalFormatting sqref="F102:F103">
    <cfRule type="cellIs" dxfId="426" priority="70" operator="lessThan">
      <formula>1</formula>
    </cfRule>
  </conditionalFormatting>
  <conditionalFormatting sqref="F114:F115">
    <cfRule type="cellIs" dxfId="425" priority="67" operator="lessThan">
      <formula>1</formula>
    </cfRule>
  </conditionalFormatting>
  <conditionalFormatting sqref="E114:E115">
    <cfRule type="cellIs" dxfId="424" priority="69" operator="equal">
      <formula>0</formula>
    </cfRule>
  </conditionalFormatting>
  <conditionalFormatting sqref="D114:D115">
    <cfRule type="cellIs" dxfId="423" priority="68" operator="equal">
      <formula>0</formula>
    </cfRule>
  </conditionalFormatting>
  <conditionalFormatting sqref="D19:D20">
    <cfRule type="cellIs" dxfId="422" priority="66" operator="equal">
      <formula>0</formula>
    </cfRule>
  </conditionalFormatting>
  <conditionalFormatting sqref="F19:F20">
    <cfRule type="cellIs" dxfId="421" priority="65" operator="lessThan">
      <formula>1</formula>
    </cfRule>
  </conditionalFormatting>
  <conditionalFormatting sqref="E64:E65">
    <cfRule type="cellIs" dxfId="420" priority="61" operator="equal">
      <formula>0</formula>
    </cfRule>
  </conditionalFormatting>
  <conditionalFormatting sqref="E49:E50">
    <cfRule type="cellIs" dxfId="419" priority="64" operator="equal">
      <formula>0</formula>
    </cfRule>
  </conditionalFormatting>
  <conditionalFormatting sqref="D49:D50">
    <cfRule type="cellIs" dxfId="418" priority="63" operator="equal">
      <formula>0</formula>
    </cfRule>
  </conditionalFormatting>
  <conditionalFormatting sqref="F49:F50">
    <cfRule type="cellIs" dxfId="417" priority="62" operator="lessThan">
      <formula>1</formula>
    </cfRule>
  </conditionalFormatting>
  <conditionalFormatting sqref="D64:D65">
    <cfRule type="cellIs" dxfId="416" priority="60" operator="equal">
      <formula>0</formula>
    </cfRule>
  </conditionalFormatting>
  <conditionalFormatting sqref="F64:F65">
    <cfRule type="cellIs" dxfId="415" priority="59" operator="lessThan">
      <formula>1</formula>
    </cfRule>
  </conditionalFormatting>
  <conditionalFormatting sqref="E78:E79">
    <cfRule type="cellIs" dxfId="414" priority="58" operator="equal">
      <formula>0</formula>
    </cfRule>
  </conditionalFormatting>
  <conditionalFormatting sqref="D78:D79">
    <cfRule type="cellIs" dxfId="413" priority="57" operator="equal">
      <formula>0</formula>
    </cfRule>
  </conditionalFormatting>
  <conditionalFormatting sqref="F78:F79">
    <cfRule type="cellIs" dxfId="412" priority="56" operator="lessThan">
      <formula>1</formula>
    </cfRule>
  </conditionalFormatting>
  <conditionalFormatting sqref="E98:E99">
    <cfRule type="cellIs" dxfId="411" priority="55" operator="equal">
      <formula>0</formula>
    </cfRule>
  </conditionalFormatting>
  <conditionalFormatting sqref="D98:D99">
    <cfRule type="cellIs" dxfId="410" priority="54" operator="equal">
      <formula>0</formula>
    </cfRule>
  </conditionalFormatting>
  <conditionalFormatting sqref="F98:F99">
    <cfRule type="cellIs" dxfId="409" priority="53" operator="lessThan">
      <formula>1</formula>
    </cfRule>
  </conditionalFormatting>
  <conditionalFormatting sqref="D110:D111">
    <cfRule type="cellIs" dxfId="408" priority="51" operator="equal">
      <formula>0</formula>
    </cfRule>
  </conditionalFormatting>
  <conditionalFormatting sqref="E110:E111">
    <cfRule type="cellIs" dxfId="407" priority="52" operator="equal">
      <formula>0</formula>
    </cfRule>
  </conditionalFormatting>
  <conditionalFormatting sqref="F110:F111">
    <cfRule type="cellIs" dxfId="406" priority="50" operator="lessThan">
      <formula>1</formula>
    </cfRule>
  </conditionalFormatting>
  <conditionalFormatting sqref="D32:D33">
    <cfRule type="cellIs" dxfId="405" priority="49" operator="equal">
      <formula>0</formula>
    </cfRule>
  </conditionalFormatting>
  <conditionalFormatting sqref="E108:E109">
    <cfRule type="cellIs" dxfId="404" priority="44" operator="equal">
      <formula>0</formula>
    </cfRule>
  </conditionalFormatting>
  <conditionalFormatting sqref="F32:F33">
    <cfRule type="cellIs" dxfId="403" priority="48" operator="lessThan">
      <formula>1</formula>
    </cfRule>
  </conditionalFormatting>
  <conditionalFormatting sqref="E80:E81">
    <cfRule type="cellIs" dxfId="402" priority="47" operator="equal">
      <formula>0</formula>
    </cfRule>
  </conditionalFormatting>
  <conditionalFormatting sqref="D80:D81">
    <cfRule type="cellIs" dxfId="401" priority="46" operator="equal">
      <formula>0</formula>
    </cfRule>
  </conditionalFormatting>
  <conditionalFormatting sqref="F80:F81">
    <cfRule type="cellIs" dxfId="400" priority="45" operator="lessThan">
      <formula>1</formula>
    </cfRule>
  </conditionalFormatting>
  <conditionalFormatting sqref="D108:D109">
    <cfRule type="cellIs" dxfId="399" priority="43" operator="equal">
      <formula>0</formula>
    </cfRule>
  </conditionalFormatting>
  <conditionalFormatting sqref="F108:F109">
    <cfRule type="cellIs" dxfId="398" priority="42" operator="lessThan">
      <formula>1</formula>
    </cfRule>
  </conditionalFormatting>
  <conditionalFormatting sqref="E59:E60">
    <cfRule type="cellIs" dxfId="397" priority="41" operator="equal">
      <formula>0</formula>
    </cfRule>
  </conditionalFormatting>
  <conditionalFormatting sqref="F59:F60">
    <cfRule type="cellIs" dxfId="396" priority="39" operator="lessThan">
      <formula>1</formula>
    </cfRule>
  </conditionalFormatting>
  <conditionalFormatting sqref="D104:D105">
    <cfRule type="cellIs" dxfId="395" priority="37" operator="equal">
      <formula>0</formula>
    </cfRule>
  </conditionalFormatting>
  <conditionalFormatting sqref="E104:E105">
    <cfRule type="cellIs" dxfId="394" priority="38" operator="equal">
      <formula>0</formula>
    </cfRule>
  </conditionalFormatting>
  <conditionalFormatting sqref="F104:F105">
    <cfRule type="cellIs" dxfId="393" priority="36" operator="lessThan">
      <formula>1</formula>
    </cfRule>
  </conditionalFormatting>
  <conditionalFormatting sqref="D47:D48">
    <cfRule type="cellIs" dxfId="392" priority="34" operator="equal">
      <formula>0</formula>
    </cfRule>
  </conditionalFormatting>
  <conditionalFormatting sqref="F47:F48">
    <cfRule type="cellIs" dxfId="391" priority="33" operator="lessThan">
      <formula>1</formula>
    </cfRule>
  </conditionalFormatting>
  <conditionalFormatting sqref="E47:E48">
    <cfRule type="cellIs" dxfId="390" priority="35" operator="equal">
      <formula>0</formula>
    </cfRule>
  </conditionalFormatting>
  <conditionalFormatting sqref="D84:D85">
    <cfRule type="cellIs" dxfId="389" priority="28" operator="equal">
      <formula>0</formula>
    </cfRule>
  </conditionalFormatting>
  <conditionalFormatting sqref="E91:E92">
    <cfRule type="cellIs" dxfId="388" priority="32" operator="equal">
      <formula>0</formula>
    </cfRule>
  </conditionalFormatting>
  <conditionalFormatting sqref="F91:F92">
    <cfRule type="cellIs" dxfId="387" priority="31" operator="lessThan">
      <formula>1</formula>
    </cfRule>
  </conditionalFormatting>
  <conditionalFormatting sqref="D91:D92">
    <cfRule type="cellIs" dxfId="386" priority="30" operator="equal">
      <formula>0</formula>
    </cfRule>
  </conditionalFormatting>
  <conditionalFormatting sqref="E84:E85">
    <cfRule type="cellIs" dxfId="385" priority="29" operator="equal">
      <formula>0</formula>
    </cfRule>
  </conditionalFormatting>
  <conditionalFormatting sqref="F84:F85">
    <cfRule type="cellIs" dxfId="384" priority="27" operator="lessThan">
      <formula>1</formula>
    </cfRule>
  </conditionalFormatting>
  <conditionalFormatting sqref="F116:F117">
    <cfRule type="cellIs" dxfId="383" priority="24" operator="lessThan">
      <formula>1</formula>
    </cfRule>
  </conditionalFormatting>
  <conditionalFormatting sqref="E116:E117">
    <cfRule type="cellIs" dxfId="382" priority="26" operator="equal">
      <formula>0</formula>
    </cfRule>
  </conditionalFormatting>
  <conditionalFormatting sqref="D116:D117">
    <cfRule type="cellIs" dxfId="381" priority="25" operator="equal">
      <formula>0</formula>
    </cfRule>
  </conditionalFormatting>
  <conditionalFormatting sqref="E66:E67">
    <cfRule type="cellIs" dxfId="380" priority="23" operator="equal">
      <formula>0</formula>
    </cfRule>
  </conditionalFormatting>
  <conditionalFormatting sqref="D66:D67">
    <cfRule type="cellIs" dxfId="379" priority="22" operator="equal">
      <formula>0</formula>
    </cfRule>
  </conditionalFormatting>
  <conditionalFormatting sqref="F66:F67">
    <cfRule type="cellIs" dxfId="378" priority="21" operator="lessThan">
      <formula>1</formula>
    </cfRule>
  </conditionalFormatting>
  <conditionalFormatting sqref="E51:E52">
    <cfRule type="cellIs" dxfId="377" priority="20" operator="equal">
      <formula>0</formula>
    </cfRule>
  </conditionalFormatting>
  <conditionalFormatting sqref="D51:D52">
    <cfRule type="cellIs" dxfId="376" priority="19" operator="equal">
      <formula>0</formula>
    </cfRule>
  </conditionalFormatting>
  <conditionalFormatting sqref="F51:F52">
    <cfRule type="cellIs" dxfId="375" priority="18" operator="lessThan">
      <formula>1</formula>
    </cfRule>
  </conditionalFormatting>
  <conditionalFormatting sqref="E15:E16">
    <cfRule type="cellIs" dxfId="374" priority="17" operator="equal">
      <formula>0</formula>
    </cfRule>
  </conditionalFormatting>
  <conditionalFormatting sqref="E21:E22">
    <cfRule type="cellIs" dxfId="373" priority="16" operator="equal">
      <formula>0</formula>
    </cfRule>
  </conditionalFormatting>
  <conditionalFormatting sqref="E17:E18">
    <cfRule type="cellIs" dxfId="372" priority="15" operator="equal">
      <formula>0</formula>
    </cfRule>
  </conditionalFormatting>
  <conditionalFormatting sqref="E19:E20">
    <cfRule type="cellIs" dxfId="371" priority="14" operator="equal">
      <formula>0</formula>
    </cfRule>
  </conditionalFormatting>
  <conditionalFormatting sqref="E24:E25">
    <cfRule type="cellIs" dxfId="370" priority="13" operator="equal">
      <formula>0</formula>
    </cfRule>
  </conditionalFormatting>
  <conditionalFormatting sqref="E26:E27">
    <cfRule type="cellIs" dxfId="369" priority="12" operator="equal">
      <formula>0</formula>
    </cfRule>
  </conditionalFormatting>
  <conditionalFormatting sqref="E28:E29">
    <cfRule type="cellIs" dxfId="368" priority="11" operator="equal">
      <formula>0</formula>
    </cfRule>
  </conditionalFormatting>
  <conditionalFormatting sqref="E32:E33">
    <cfRule type="cellIs" dxfId="367" priority="9" operator="equal">
      <formula>0</formula>
    </cfRule>
  </conditionalFormatting>
  <conditionalFormatting sqref="E30:E31">
    <cfRule type="cellIs" dxfId="366" priority="10" operator="equal">
      <formula>0</formula>
    </cfRule>
  </conditionalFormatting>
  <conditionalFormatting sqref="D121:E121">
    <cfRule type="cellIs" dxfId="365" priority="8" operator="equal">
      <formula>0</formula>
    </cfRule>
  </conditionalFormatting>
  <conditionalFormatting sqref="F121">
    <cfRule type="cellIs" dxfId="364" priority="7" operator="lessThan">
      <formula>1</formula>
    </cfRule>
  </conditionalFormatting>
  <conditionalFormatting sqref="D106:D107">
    <cfRule type="cellIs" dxfId="363" priority="5" operator="equal">
      <formula>0</formula>
    </cfRule>
  </conditionalFormatting>
  <conditionalFormatting sqref="E106:E107">
    <cfRule type="cellIs" dxfId="362" priority="6" operator="equal">
      <formula>0</formula>
    </cfRule>
  </conditionalFormatting>
  <conditionalFormatting sqref="F106:F107">
    <cfRule type="cellIs" dxfId="361" priority="4" operator="lessThan">
      <formula>1</formula>
    </cfRule>
  </conditionalFormatting>
  <conditionalFormatting sqref="D61:D62">
    <cfRule type="cellIs" dxfId="360" priority="2" operator="equal">
      <formula>0</formula>
    </cfRule>
  </conditionalFormatting>
  <conditionalFormatting sqref="E61:E62">
    <cfRule type="cellIs" dxfId="359" priority="3" operator="equal">
      <formula>0</formula>
    </cfRule>
  </conditionalFormatting>
  <conditionalFormatting sqref="F61:F62">
    <cfRule type="cellIs" dxfId="358" priority="1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6C5A-0F3C-4B85-9936-B4ACED8DF47D}">
  <dimension ref="B2:H140"/>
  <sheetViews>
    <sheetView zoomScale="85" zoomScaleNormal="85" workbookViewId="0">
      <pane ySplit="5" topLeftCell="A120" activePane="bottomLeft" state="frozen"/>
      <selection pane="bottomLeft" activeCell="C134" sqref="C134:F134"/>
    </sheetView>
  </sheetViews>
  <sheetFormatPr baseColWidth="10" defaultColWidth="11.44140625" defaultRowHeight="13.8" x14ac:dyDescent="0.3"/>
  <cols>
    <col min="1" max="1" width="11.44140625" style="1"/>
    <col min="2" max="2" width="11.109375" style="1" customWidth="1"/>
    <col min="3" max="3" width="81.109375" style="1" customWidth="1"/>
    <col min="4" max="4" width="9.5546875" style="3" customWidth="1"/>
    <col min="5" max="5" width="11.5546875" style="4" customWidth="1"/>
    <col min="6" max="6" width="14.109375" style="5" bestFit="1" customWidth="1"/>
    <col min="7" max="7" width="20.44140625" style="5" customWidth="1"/>
    <col min="8" max="8" width="15.77734375" style="1" bestFit="1" customWidth="1"/>
    <col min="9" max="16384" width="11.44140625" style="1"/>
  </cols>
  <sheetData>
    <row r="2" spans="2:8" ht="15.6" x14ac:dyDescent="0.3">
      <c r="C2" s="2" t="s">
        <v>238</v>
      </c>
    </row>
    <row r="3" spans="2:8" ht="15.6" x14ac:dyDescent="0.3">
      <c r="C3" s="2" t="s">
        <v>1</v>
      </c>
    </row>
    <row r="4" spans="2:8" x14ac:dyDescent="0.3">
      <c r="C4" s="6" t="s">
        <v>239</v>
      </c>
    </row>
    <row r="5" spans="2:8" ht="18" x14ac:dyDescent="0.3">
      <c r="B5" s="7"/>
      <c r="D5" s="1"/>
      <c r="E5" s="1"/>
      <c r="F5" s="8"/>
      <c r="G5" s="9"/>
    </row>
    <row r="6" spans="2:8" ht="17.25" customHeight="1" x14ac:dyDescent="0.25">
      <c r="B6" s="84" t="s">
        <v>3</v>
      </c>
      <c r="C6" s="84" t="s">
        <v>4</v>
      </c>
      <c r="D6" s="84" t="s">
        <v>5</v>
      </c>
      <c r="E6" s="86" t="s">
        <v>6</v>
      </c>
      <c r="F6" s="10" t="s">
        <v>7</v>
      </c>
      <c r="G6" s="88" t="s">
        <v>8</v>
      </c>
    </row>
    <row r="7" spans="2:8" ht="17.25" customHeight="1" x14ac:dyDescent="0.25">
      <c r="B7" s="85"/>
      <c r="C7" s="85"/>
      <c r="D7" s="85"/>
      <c r="E7" s="87"/>
      <c r="F7" s="11" t="s">
        <v>9</v>
      </c>
      <c r="G7" s="89"/>
    </row>
    <row r="8" spans="2:8" ht="17.25" customHeight="1" x14ac:dyDescent="0.3">
      <c r="B8" s="12">
        <v>0</v>
      </c>
      <c r="C8" s="71" t="s">
        <v>10</v>
      </c>
      <c r="D8" s="71"/>
      <c r="E8" s="71"/>
      <c r="F8" s="71"/>
      <c r="G8" s="72"/>
    </row>
    <row r="9" spans="2:8" ht="17.25" customHeight="1" x14ac:dyDescent="0.3">
      <c r="B9" s="13" t="s">
        <v>11</v>
      </c>
      <c r="C9" s="14" t="s">
        <v>12</v>
      </c>
      <c r="D9" s="15" t="s">
        <v>13</v>
      </c>
      <c r="E9" s="16">
        <v>1</v>
      </c>
      <c r="F9" s="17"/>
      <c r="G9" s="17"/>
    </row>
    <row r="10" spans="2:8" ht="17.25" customHeight="1" x14ac:dyDescent="0.3">
      <c r="B10" s="13" t="s">
        <v>14</v>
      </c>
      <c r="C10" s="14" t="s">
        <v>15</v>
      </c>
      <c r="D10" s="15" t="s">
        <v>13</v>
      </c>
      <c r="E10" s="16">
        <v>1</v>
      </c>
      <c r="F10" s="17"/>
      <c r="G10" s="17"/>
    </row>
    <row r="11" spans="2:8" ht="17.25" customHeight="1" x14ac:dyDescent="0.3">
      <c r="B11" s="18"/>
      <c r="C11" s="69" t="s">
        <v>16</v>
      </c>
      <c r="D11" s="70"/>
      <c r="E11" s="70"/>
      <c r="F11" s="70"/>
      <c r="G11" s="19">
        <f>G9+G10</f>
        <v>0</v>
      </c>
      <c r="H11" s="20"/>
    </row>
    <row r="12" spans="2:8" ht="17.25" customHeight="1" x14ac:dyDescent="0.3">
      <c r="D12" s="1"/>
      <c r="E12" s="1"/>
      <c r="F12" s="1"/>
      <c r="G12" s="1"/>
      <c r="H12" s="20"/>
    </row>
    <row r="13" spans="2:8" ht="17.25" customHeight="1" x14ac:dyDescent="0.3">
      <c r="D13" s="1"/>
      <c r="E13" s="1"/>
      <c r="F13" s="1"/>
      <c r="G13" s="1"/>
    </row>
    <row r="14" spans="2:8" x14ac:dyDescent="0.3">
      <c r="B14" s="21" t="s">
        <v>17</v>
      </c>
      <c r="C14" s="71" t="s">
        <v>240</v>
      </c>
      <c r="D14" s="71"/>
      <c r="E14" s="71"/>
      <c r="F14" s="71"/>
      <c r="G14" s="72"/>
    </row>
    <row r="15" spans="2:8" x14ac:dyDescent="0.3">
      <c r="B15" s="73" t="s">
        <v>19</v>
      </c>
      <c r="C15" s="73"/>
      <c r="D15" s="73"/>
      <c r="E15" s="73"/>
      <c r="F15" s="73"/>
      <c r="G15" s="73"/>
    </row>
    <row r="16" spans="2:8" x14ac:dyDescent="0.3">
      <c r="B16" s="74" t="s">
        <v>20</v>
      </c>
      <c r="C16" s="22" t="s">
        <v>21</v>
      </c>
      <c r="D16" s="76" t="s">
        <v>22</v>
      </c>
      <c r="E16" s="78">
        <v>22.06</v>
      </c>
      <c r="F16" s="80"/>
      <c r="G16" s="82"/>
    </row>
    <row r="17" spans="2:8" x14ac:dyDescent="0.3">
      <c r="B17" s="75"/>
      <c r="C17" s="23" t="s">
        <v>23</v>
      </c>
      <c r="D17" s="77"/>
      <c r="E17" s="79"/>
      <c r="F17" s="81"/>
      <c r="G17" s="83"/>
    </row>
    <row r="18" spans="2:8" x14ac:dyDescent="0.3">
      <c r="B18" s="74" t="s">
        <v>24</v>
      </c>
      <c r="C18" s="22" t="s">
        <v>25</v>
      </c>
      <c r="D18" s="76" t="s">
        <v>26</v>
      </c>
      <c r="E18" s="78">
        <f>3.79</f>
        <v>3.79</v>
      </c>
      <c r="F18" s="80"/>
      <c r="G18" s="82"/>
    </row>
    <row r="19" spans="2:8" x14ac:dyDescent="0.3">
      <c r="B19" s="75"/>
      <c r="C19" s="23" t="s">
        <v>27</v>
      </c>
      <c r="D19" s="77"/>
      <c r="E19" s="79"/>
      <c r="F19" s="81"/>
      <c r="G19" s="83"/>
    </row>
    <row r="20" spans="2:8" x14ac:dyDescent="0.3">
      <c r="B20" s="74" t="s">
        <v>28</v>
      </c>
      <c r="C20" s="22" t="s">
        <v>29</v>
      </c>
      <c r="D20" s="76" t="s">
        <v>26</v>
      </c>
      <c r="E20" s="78">
        <f>15.64</f>
        <v>15.64</v>
      </c>
      <c r="F20" s="80"/>
      <c r="G20" s="82"/>
    </row>
    <row r="21" spans="2:8" x14ac:dyDescent="0.3">
      <c r="B21" s="75"/>
      <c r="C21" s="23" t="s">
        <v>30</v>
      </c>
      <c r="D21" s="77"/>
      <c r="E21" s="79"/>
      <c r="F21" s="81"/>
      <c r="G21" s="83"/>
    </row>
    <row r="22" spans="2:8" x14ac:dyDescent="0.3">
      <c r="B22" s="74" t="s">
        <v>31</v>
      </c>
      <c r="C22" s="22" t="s">
        <v>32</v>
      </c>
      <c r="D22" s="76" t="s">
        <v>26</v>
      </c>
      <c r="E22" s="78">
        <f>45%*E18</f>
        <v>1.7055</v>
      </c>
      <c r="F22" s="80"/>
      <c r="G22" s="82"/>
    </row>
    <row r="23" spans="2:8" x14ac:dyDescent="0.3">
      <c r="B23" s="75"/>
      <c r="C23" s="24" t="s">
        <v>33</v>
      </c>
      <c r="D23" s="77"/>
      <c r="E23" s="79"/>
      <c r="F23" s="81"/>
      <c r="G23" s="83"/>
    </row>
    <row r="24" spans="2:8" x14ac:dyDescent="0.3">
      <c r="B24" s="90" t="s">
        <v>34</v>
      </c>
      <c r="C24" s="91"/>
      <c r="D24" s="91"/>
      <c r="E24" s="91"/>
      <c r="F24" s="91"/>
      <c r="G24" s="92"/>
    </row>
    <row r="25" spans="2:8" ht="20.25" customHeight="1" x14ac:dyDescent="0.3">
      <c r="B25" s="74" t="s">
        <v>35</v>
      </c>
      <c r="C25" s="22" t="s">
        <v>36</v>
      </c>
      <c r="D25" s="76" t="s">
        <v>26</v>
      </c>
      <c r="E25" s="78">
        <f>((4.056/0.4)*0.08)+(3.38*1*0.08*1.2)</f>
        <v>1.1356799999999998</v>
      </c>
      <c r="F25" s="80"/>
      <c r="G25" s="82"/>
    </row>
    <row r="26" spans="2:8" x14ac:dyDescent="0.3">
      <c r="B26" s="75"/>
      <c r="C26" s="23" t="s">
        <v>241</v>
      </c>
      <c r="D26" s="77"/>
      <c r="E26" s="79"/>
      <c r="F26" s="81"/>
      <c r="G26" s="93"/>
    </row>
    <row r="27" spans="2:8" ht="20.25" customHeight="1" x14ac:dyDescent="0.3">
      <c r="B27" s="74" t="s">
        <v>38</v>
      </c>
      <c r="C27" s="22" t="s">
        <v>39</v>
      </c>
      <c r="D27" s="76" t="s">
        <v>26</v>
      </c>
      <c r="E27" s="78">
        <v>0.65</v>
      </c>
      <c r="F27" s="80"/>
      <c r="G27" s="82"/>
    </row>
    <row r="28" spans="2:8" x14ac:dyDescent="0.3">
      <c r="B28" s="75"/>
      <c r="C28" s="23" t="s">
        <v>27</v>
      </c>
      <c r="D28" s="77"/>
      <c r="E28" s="79"/>
      <c r="F28" s="81"/>
      <c r="G28" s="93"/>
    </row>
    <row r="29" spans="2:8" x14ac:dyDescent="0.3">
      <c r="B29" s="74" t="s">
        <v>40</v>
      </c>
      <c r="C29" s="22" t="s">
        <v>41</v>
      </c>
      <c r="D29" s="76" t="s">
        <v>26</v>
      </c>
      <c r="E29" s="78">
        <f>-1.26+10.38</f>
        <v>9.120000000000001</v>
      </c>
      <c r="F29" s="80"/>
      <c r="G29" s="82"/>
    </row>
    <row r="30" spans="2:8" x14ac:dyDescent="0.3">
      <c r="B30" s="75"/>
      <c r="C30" s="24" t="s">
        <v>42</v>
      </c>
      <c r="D30" s="77"/>
      <c r="E30" s="79"/>
      <c r="F30" s="81"/>
      <c r="G30" s="93"/>
      <c r="H30" s="4"/>
    </row>
    <row r="31" spans="2:8" x14ac:dyDescent="0.3">
      <c r="B31" s="74" t="s">
        <v>43</v>
      </c>
      <c r="C31" s="22" t="s">
        <v>44</v>
      </c>
      <c r="D31" s="76" t="s">
        <v>22</v>
      </c>
      <c r="E31" s="78">
        <v>0.82</v>
      </c>
      <c r="F31" s="80"/>
      <c r="G31" s="82"/>
    </row>
    <row r="32" spans="2:8" x14ac:dyDescent="0.3">
      <c r="B32" s="75"/>
      <c r="C32" s="24" t="s">
        <v>45</v>
      </c>
      <c r="D32" s="77"/>
      <c r="E32" s="79"/>
      <c r="F32" s="81"/>
      <c r="G32" s="83"/>
    </row>
    <row r="33" spans="2:7" x14ac:dyDescent="0.3">
      <c r="B33" s="74" t="s">
        <v>46</v>
      </c>
      <c r="C33" s="22" t="s">
        <v>47</v>
      </c>
      <c r="D33" s="76" t="s">
        <v>22</v>
      </c>
      <c r="E33" s="78">
        <f>-1.536+12.6</f>
        <v>11.064</v>
      </c>
      <c r="F33" s="80"/>
      <c r="G33" s="82"/>
    </row>
    <row r="34" spans="2:7" x14ac:dyDescent="0.3">
      <c r="B34" s="75"/>
      <c r="C34" s="24" t="s">
        <v>48</v>
      </c>
      <c r="D34" s="77"/>
      <c r="E34" s="79"/>
      <c r="F34" s="81"/>
      <c r="G34" s="83"/>
    </row>
    <row r="35" spans="2:7" x14ac:dyDescent="0.3">
      <c r="B35" s="90" t="s">
        <v>49</v>
      </c>
      <c r="C35" s="91"/>
      <c r="D35" s="91"/>
      <c r="E35" s="91"/>
      <c r="F35" s="91"/>
      <c r="G35" s="92"/>
    </row>
    <row r="36" spans="2:7" x14ac:dyDescent="0.3">
      <c r="B36" s="74" t="s">
        <v>50</v>
      </c>
      <c r="C36" s="22" t="s">
        <v>51</v>
      </c>
      <c r="D36" s="76" t="s">
        <v>22</v>
      </c>
      <c r="E36" s="78">
        <f>-0.25+0.91</f>
        <v>0.66</v>
      </c>
      <c r="F36" s="80"/>
      <c r="G36" s="82"/>
    </row>
    <row r="37" spans="2:7" x14ac:dyDescent="0.3">
      <c r="B37" s="75"/>
      <c r="C37" s="23" t="s">
        <v>52</v>
      </c>
      <c r="D37" s="77"/>
      <c r="E37" s="79"/>
      <c r="F37" s="81"/>
      <c r="G37" s="93"/>
    </row>
    <row r="38" spans="2:7" ht="27.6" x14ac:dyDescent="0.3">
      <c r="B38" s="74" t="s">
        <v>53</v>
      </c>
      <c r="C38" s="22" t="s">
        <v>54</v>
      </c>
      <c r="D38" s="76" t="s">
        <v>22</v>
      </c>
      <c r="E38" s="78">
        <f>-10.18+53.008</f>
        <v>42.828000000000003</v>
      </c>
      <c r="F38" s="80"/>
      <c r="G38" s="82"/>
    </row>
    <row r="39" spans="2:7" x14ac:dyDescent="0.3">
      <c r="B39" s="75"/>
      <c r="C39" s="23" t="s">
        <v>55</v>
      </c>
      <c r="D39" s="77"/>
      <c r="E39" s="79"/>
      <c r="F39" s="81"/>
      <c r="G39" s="93"/>
    </row>
    <row r="40" spans="2:7" x14ac:dyDescent="0.3">
      <c r="B40" s="74" t="s">
        <v>56</v>
      </c>
      <c r="C40" s="22" t="s">
        <v>57</v>
      </c>
      <c r="D40" s="76" t="s">
        <v>26</v>
      </c>
      <c r="E40" s="78">
        <f>1*0.1*3.38/2</f>
        <v>0.16900000000000001</v>
      </c>
      <c r="F40" s="80"/>
      <c r="G40" s="82"/>
    </row>
    <row r="41" spans="2:7" x14ac:dyDescent="0.3">
      <c r="B41" s="75"/>
      <c r="C41" s="23" t="s">
        <v>58</v>
      </c>
      <c r="D41" s="77"/>
      <c r="E41" s="79"/>
      <c r="F41" s="81"/>
      <c r="G41" s="93"/>
    </row>
    <row r="42" spans="2:7" ht="20.25" customHeight="1" x14ac:dyDescent="0.3">
      <c r="B42" s="74" t="s">
        <v>59</v>
      </c>
      <c r="C42" s="22" t="s">
        <v>60</v>
      </c>
      <c r="D42" s="94" t="s">
        <v>26</v>
      </c>
      <c r="E42" s="78">
        <f>0.2*0.2*1.2*2*1.2</f>
        <v>0.11520000000000001</v>
      </c>
      <c r="F42" s="80"/>
      <c r="G42" s="96"/>
    </row>
    <row r="43" spans="2:7" x14ac:dyDescent="0.3">
      <c r="B43" s="75"/>
      <c r="C43" s="23" t="s">
        <v>61</v>
      </c>
      <c r="D43" s="95"/>
      <c r="E43" s="79"/>
      <c r="F43" s="81"/>
      <c r="G43" s="97"/>
    </row>
    <row r="44" spans="2:7" ht="20.25" customHeight="1" x14ac:dyDescent="0.25">
      <c r="B44" s="74" t="s">
        <v>62</v>
      </c>
      <c r="C44" s="29" t="s">
        <v>63</v>
      </c>
      <c r="D44" s="76" t="s">
        <v>64</v>
      </c>
      <c r="E44" s="78">
        <f>90*E42</f>
        <v>10.368</v>
      </c>
      <c r="F44" s="80"/>
      <c r="G44" s="82"/>
    </row>
    <row r="45" spans="2:7" x14ac:dyDescent="0.3">
      <c r="B45" s="75"/>
      <c r="C45" s="23" t="s">
        <v>61</v>
      </c>
      <c r="D45" s="77"/>
      <c r="E45" s="79"/>
      <c r="F45" s="81"/>
      <c r="G45" s="83"/>
    </row>
    <row r="46" spans="2:7" x14ac:dyDescent="0.25">
      <c r="B46" s="74" t="s">
        <v>65</v>
      </c>
      <c r="C46" s="29" t="s">
        <v>66</v>
      </c>
      <c r="D46" s="76" t="s">
        <v>22</v>
      </c>
      <c r="E46" s="78">
        <f>-4.8+3.2+8.7</f>
        <v>7.1</v>
      </c>
      <c r="F46" s="80"/>
      <c r="G46" s="82"/>
    </row>
    <row r="47" spans="2:7" x14ac:dyDescent="0.25">
      <c r="B47" s="75"/>
      <c r="C47" s="30" t="s">
        <v>67</v>
      </c>
      <c r="D47" s="77"/>
      <c r="E47" s="79"/>
      <c r="F47" s="81"/>
      <c r="G47" s="83"/>
    </row>
    <row r="48" spans="2:7" x14ac:dyDescent="0.3">
      <c r="B48" s="74" t="s">
        <v>68</v>
      </c>
      <c r="C48" s="22" t="s">
        <v>69</v>
      </c>
      <c r="D48" s="76" t="s">
        <v>26</v>
      </c>
      <c r="E48" s="78">
        <f>1.02*2*1.2</f>
        <v>2.448</v>
      </c>
      <c r="F48" s="80"/>
      <c r="G48" s="82"/>
    </row>
    <row r="49" spans="2:7" x14ac:dyDescent="0.3">
      <c r="B49" s="75"/>
      <c r="C49" s="23" t="s">
        <v>70</v>
      </c>
      <c r="D49" s="77"/>
      <c r="E49" s="79"/>
      <c r="F49" s="81"/>
      <c r="G49" s="93"/>
    </row>
    <row r="50" spans="2:7" x14ac:dyDescent="0.3">
      <c r="B50" s="74" t="s">
        <v>71</v>
      </c>
      <c r="C50" s="22" t="s">
        <v>72</v>
      </c>
      <c r="D50" s="76" t="s">
        <v>73</v>
      </c>
      <c r="E50" s="78">
        <v>2</v>
      </c>
      <c r="F50" s="80"/>
      <c r="G50" s="82"/>
    </row>
    <row r="51" spans="2:7" x14ac:dyDescent="0.3">
      <c r="B51" s="75"/>
      <c r="C51" s="23" t="s">
        <v>74</v>
      </c>
      <c r="D51" s="77"/>
      <c r="E51" s="79"/>
      <c r="F51" s="81"/>
      <c r="G51" s="93"/>
    </row>
    <row r="52" spans="2:7" ht="27.6" x14ac:dyDescent="0.3">
      <c r="B52" s="74" t="s">
        <v>75</v>
      </c>
      <c r="C52" s="22" t="s">
        <v>76</v>
      </c>
      <c r="D52" s="94" t="s">
        <v>73</v>
      </c>
      <c r="E52" s="78">
        <v>2</v>
      </c>
      <c r="F52" s="80"/>
      <c r="G52" s="96"/>
    </row>
    <row r="53" spans="2:7" x14ac:dyDescent="0.3">
      <c r="B53" s="75"/>
      <c r="C53" s="23" t="s">
        <v>77</v>
      </c>
      <c r="D53" s="95"/>
      <c r="E53" s="79"/>
      <c r="F53" s="81"/>
      <c r="G53" s="97"/>
    </row>
    <row r="54" spans="2:7" ht="20.25" customHeight="1" x14ac:dyDescent="0.3">
      <c r="B54" s="74" t="s">
        <v>78</v>
      </c>
      <c r="C54" s="22" t="s">
        <v>79</v>
      </c>
      <c r="D54" s="76" t="s">
        <v>22</v>
      </c>
      <c r="E54" s="78">
        <f>((88.34-20.36)+10.41)*1.2</f>
        <v>94.067999999999998</v>
      </c>
      <c r="F54" s="80"/>
      <c r="G54" s="82"/>
    </row>
    <row r="55" spans="2:7" x14ac:dyDescent="0.25">
      <c r="B55" s="75"/>
      <c r="C55" s="30" t="s">
        <v>80</v>
      </c>
      <c r="D55" s="77"/>
      <c r="E55" s="79"/>
      <c r="F55" s="81"/>
      <c r="G55" s="93"/>
    </row>
    <row r="56" spans="2:7" x14ac:dyDescent="0.25">
      <c r="B56" s="74" t="s">
        <v>81</v>
      </c>
      <c r="C56" s="29" t="s">
        <v>82</v>
      </c>
      <c r="D56" s="76" t="s">
        <v>22</v>
      </c>
      <c r="E56" s="78">
        <f>1*(3.01+1.57)*1.2</f>
        <v>5.4959999999999996</v>
      </c>
      <c r="F56" s="80"/>
      <c r="G56" s="82"/>
    </row>
    <row r="57" spans="2:7" x14ac:dyDescent="0.25">
      <c r="B57" s="75"/>
      <c r="C57" s="31" t="s">
        <v>83</v>
      </c>
      <c r="D57" s="77"/>
      <c r="E57" s="79"/>
      <c r="F57" s="81"/>
      <c r="G57" s="83"/>
    </row>
    <row r="58" spans="2:7" x14ac:dyDescent="0.25">
      <c r="B58" s="74" t="s">
        <v>84</v>
      </c>
      <c r="C58" s="29" t="s">
        <v>85</v>
      </c>
      <c r="D58" s="76" t="s">
        <v>26</v>
      </c>
      <c r="E58" s="78">
        <f>0.35*(3.01+1.57)*0.05*1.2</f>
        <v>9.6180000000000002E-2</v>
      </c>
      <c r="F58" s="80"/>
      <c r="G58" s="82"/>
    </row>
    <row r="59" spans="2:7" x14ac:dyDescent="0.25">
      <c r="B59" s="75"/>
      <c r="C59" s="31" t="s">
        <v>86</v>
      </c>
      <c r="D59" s="77"/>
      <c r="E59" s="79"/>
      <c r="F59" s="81"/>
      <c r="G59" s="83"/>
    </row>
    <row r="60" spans="2:7" ht="27.6" x14ac:dyDescent="0.25">
      <c r="B60" s="74" t="s">
        <v>87</v>
      </c>
      <c r="C60" s="32" t="s">
        <v>88</v>
      </c>
      <c r="D60" s="76" t="s">
        <v>89</v>
      </c>
      <c r="E60" s="78">
        <v>1</v>
      </c>
      <c r="F60" s="80"/>
      <c r="G60" s="82"/>
    </row>
    <row r="61" spans="2:7" x14ac:dyDescent="0.25">
      <c r="B61" s="75"/>
      <c r="C61" s="31" t="s">
        <v>90</v>
      </c>
      <c r="D61" s="77"/>
      <c r="E61" s="79"/>
      <c r="F61" s="81"/>
      <c r="G61" s="83"/>
    </row>
    <row r="62" spans="2:7" x14ac:dyDescent="0.3">
      <c r="B62" s="98" t="s">
        <v>91</v>
      </c>
      <c r="C62" s="99"/>
      <c r="D62" s="99"/>
      <c r="E62" s="99"/>
      <c r="F62" s="99"/>
      <c r="G62" s="100"/>
    </row>
    <row r="63" spans="2:7" ht="41.4" x14ac:dyDescent="0.3">
      <c r="B63" s="74" t="s">
        <v>92</v>
      </c>
      <c r="C63" s="22" t="s">
        <v>93</v>
      </c>
      <c r="D63" s="76" t="s">
        <v>73</v>
      </c>
      <c r="E63" s="78">
        <v>2</v>
      </c>
      <c r="F63" s="80"/>
      <c r="G63" s="82"/>
    </row>
    <row r="64" spans="2:7" x14ac:dyDescent="0.25">
      <c r="B64" s="75"/>
      <c r="C64" s="31" t="s">
        <v>94</v>
      </c>
      <c r="D64" s="77"/>
      <c r="E64" s="79"/>
      <c r="F64" s="81"/>
      <c r="G64" s="93"/>
    </row>
    <row r="65" spans="2:7" ht="41.4" x14ac:dyDescent="0.3">
      <c r="B65" s="74" t="s">
        <v>95</v>
      </c>
      <c r="C65" s="22" t="s">
        <v>96</v>
      </c>
      <c r="D65" s="76" t="s">
        <v>73</v>
      </c>
      <c r="E65" s="78">
        <v>2</v>
      </c>
      <c r="F65" s="80"/>
      <c r="G65" s="82"/>
    </row>
    <row r="66" spans="2:7" x14ac:dyDescent="0.25">
      <c r="B66" s="75"/>
      <c r="C66" s="31" t="s">
        <v>97</v>
      </c>
      <c r="D66" s="77"/>
      <c r="E66" s="79"/>
      <c r="F66" s="81"/>
      <c r="G66" s="93"/>
    </row>
    <row r="67" spans="2:7" x14ac:dyDescent="0.25">
      <c r="B67" s="74" t="s">
        <v>98</v>
      </c>
      <c r="C67" s="29" t="s">
        <v>99</v>
      </c>
      <c r="D67" s="76" t="s">
        <v>100</v>
      </c>
      <c r="E67" s="78">
        <f>(4*4.66+(4*1.5))*1.2</f>
        <v>29.567999999999998</v>
      </c>
      <c r="F67" s="80"/>
      <c r="G67" s="82"/>
    </row>
    <row r="68" spans="2:7" x14ac:dyDescent="0.25">
      <c r="B68" s="75"/>
      <c r="C68" s="31" t="s">
        <v>101</v>
      </c>
      <c r="D68" s="77"/>
      <c r="E68" s="79"/>
      <c r="F68" s="81"/>
      <c r="G68" s="93"/>
    </row>
    <row r="69" spans="2:7" x14ac:dyDescent="0.25">
      <c r="B69" s="74" t="s">
        <v>102</v>
      </c>
      <c r="C69" s="29" t="s">
        <v>103</v>
      </c>
      <c r="D69" s="76" t="s">
        <v>100</v>
      </c>
      <c r="E69" s="78">
        <f>(17)*2.44*1.2</f>
        <v>49.775999999999996</v>
      </c>
      <c r="F69" s="80"/>
      <c r="G69" s="82"/>
    </row>
    <row r="70" spans="2:7" x14ac:dyDescent="0.25">
      <c r="B70" s="75"/>
      <c r="C70" s="31" t="s">
        <v>104</v>
      </c>
      <c r="D70" s="77"/>
      <c r="E70" s="79"/>
      <c r="F70" s="81"/>
      <c r="G70" s="93"/>
    </row>
    <row r="71" spans="2:7" x14ac:dyDescent="0.3">
      <c r="B71" s="74" t="s">
        <v>105</v>
      </c>
      <c r="C71" s="22" t="s">
        <v>106</v>
      </c>
      <c r="D71" s="76" t="s">
        <v>100</v>
      </c>
      <c r="E71" s="78">
        <f>(2.44*4+(4.66*2))*1.2</f>
        <v>22.895999999999997</v>
      </c>
      <c r="F71" s="80"/>
      <c r="G71" s="82"/>
    </row>
    <row r="72" spans="2:7" x14ac:dyDescent="0.25">
      <c r="B72" s="75"/>
      <c r="C72" s="31" t="s">
        <v>107</v>
      </c>
      <c r="D72" s="77"/>
      <c r="E72" s="79"/>
      <c r="F72" s="81"/>
      <c r="G72" s="83"/>
    </row>
    <row r="73" spans="2:7" ht="32.4" customHeight="1" x14ac:dyDescent="0.25">
      <c r="B73" s="74" t="s">
        <v>108</v>
      </c>
      <c r="C73" s="29" t="s">
        <v>109</v>
      </c>
      <c r="D73" s="76" t="s">
        <v>22</v>
      </c>
      <c r="E73" s="78">
        <f>((2.44*4.66)+(2.44*1.5))*1.2</f>
        <v>18.036480000000001</v>
      </c>
      <c r="F73" s="80"/>
      <c r="G73" s="82"/>
    </row>
    <row r="74" spans="2:7" x14ac:dyDescent="0.25">
      <c r="B74" s="75"/>
      <c r="C74" s="31" t="s">
        <v>110</v>
      </c>
      <c r="D74" s="77"/>
      <c r="E74" s="79"/>
      <c r="F74" s="81"/>
      <c r="G74" s="93"/>
    </row>
    <row r="75" spans="2:7" ht="27.6" x14ac:dyDescent="0.3">
      <c r="B75" s="74" t="s">
        <v>111</v>
      </c>
      <c r="C75" s="22" t="s">
        <v>112</v>
      </c>
      <c r="D75" s="76" t="s">
        <v>22</v>
      </c>
      <c r="E75" s="78">
        <f>2.44*(4.66+1.5)*1.2</f>
        <v>18.036480000000001</v>
      </c>
      <c r="F75" s="80"/>
      <c r="G75" s="82"/>
    </row>
    <row r="76" spans="2:7" x14ac:dyDescent="0.25">
      <c r="B76" s="75"/>
      <c r="C76" s="31" t="s">
        <v>113</v>
      </c>
      <c r="D76" s="77"/>
      <c r="E76" s="79"/>
      <c r="F76" s="81"/>
      <c r="G76" s="93"/>
    </row>
    <row r="77" spans="2:7" ht="27.6" x14ac:dyDescent="0.3">
      <c r="B77" s="74" t="s">
        <v>114</v>
      </c>
      <c r="C77" s="22" t="s">
        <v>115</v>
      </c>
      <c r="D77" s="76" t="s">
        <v>100</v>
      </c>
      <c r="E77" s="78">
        <f>((2.44*2+2.11)+(2.44*2+3.38+2.11))*1.2</f>
        <v>20.831999999999997</v>
      </c>
      <c r="F77" s="80"/>
      <c r="G77" s="82"/>
    </row>
    <row r="78" spans="2:7" x14ac:dyDescent="0.25">
      <c r="B78" s="75"/>
      <c r="C78" s="31" t="s">
        <v>116</v>
      </c>
      <c r="D78" s="77"/>
      <c r="E78" s="79"/>
      <c r="F78" s="81"/>
      <c r="G78" s="93"/>
    </row>
    <row r="79" spans="2:7" ht="27.6" x14ac:dyDescent="0.3">
      <c r="B79" s="74" t="s">
        <v>117</v>
      </c>
      <c r="C79" s="22" t="s">
        <v>118</v>
      </c>
      <c r="D79" s="76" t="s">
        <v>73</v>
      </c>
      <c r="E79" s="78">
        <v>2</v>
      </c>
      <c r="F79" s="80"/>
      <c r="G79" s="82"/>
    </row>
    <row r="80" spans="2:7" x14ac:dyDescent="0.25">
      <c r="B80" s="75"/>
      <c r="C80" s="31" t="s">
        <v>119</v>
      </c>
      <c r="D80" s="77"/>
      <c r="E80" s="79"/>
      <c r="F80" s="81"/>
      <c r="G80" s="93"/>
    </row>
    <row r="81" spans="2:7" ht="33" customHeight="1" x14ac:dyDescent="0.3">
      <c r="B81" s="74" t="s">
        <v>120</v>
      </c>
      <c r="C81" s="22" t="s">
        <v>121</v>
      </c>
      <c r="D81" s="76" t="s">
        <v>13</v>
      </c>
      <c r="E81" s="78">
        <v>1</v>
      </c>
      <c r="F81" s="80"/>
      <c r="G81" s="82"/>
    </row>
    <row r="82" spans="2:7" x14ac:dyDescent="0.25">
      <c r="B82" s="75"/>
      <c r="C82" s="31" t="s">
        <v>122</v>
      </c>
      <c r="D82" s="77"/>
      <c r="E82" s="79"/>
      <c r="F82" s="81"/>
      <c r="G82" s="93"/>
    </row>
    <row r="83" spans="2:7" ht="46.8" customHeight="1" x14ac:dyDescent="0.3">
      <c r="B83" s="74" t="s">
        <v>123</v>
      </c>
      <c r="C83" s="22" t="s">
        <v>124</v>
      </c>
      <c r="D83" s="76" t="s">
        <v>73</v>
      </c>
      <c r="E83" s="78">
        <v>3</v>
      </c>
      <c r="F83" s="80"/>
      <c r="G83" s="82"/>
    </row>
    <row r="84" spans="2:7" x14ac:dyDescent="0.25">
      <c r="B84" s="75"/>
      <c r="C84" s="31" t="s">
        <v>125</v>
      </c>
      <c r="D84" s="77"/>
      <c r="E84" s="79"/>
      <c r="F84" s="81"/>
      <c r="G84" s="93"/>
    </row>
    <row r="85" spans="2:7" x14ac:dyDescent="0.3">
      <c r="B85" s="98" t="s">
        <v>126</v>
      </c>
      <c r="C85" s="99"/>
      <c r="D85" s="99"/>
      <c r="E85" s="99"/>
      <c r="F85" s="99"/>
      <c r="G85" s="100"/>
    </row>
    <row r="86" spans="2:7" x14ac:dyDescent="0.3">
      <c r="B86" s="74" t="s">
        <v>127</v>
      </c>
      <c r="C86" s="22" t="s">
        <v>128</v>
      </c>
      <c r="D86" s="76" t="s">
        <v>22</v>
      </c>
      <c r="E86" s="78">
        <f>E54-10.41</f>
        <v>83.658000000000001</v>
      </c>
      <c r="F86" s="80"/>
      <c r="G86" s="82"/>
    </row>
    <row r="87" spans="2:7" x14ac:dyDescent="0.3">
      <c r="B87" s="75"/>
      <c r="C87" s="23" t="s">
        <v>129</v>
      </c>
      <c r="D87" s="77"/>
      <c r="E87" s="79"/>
      <c r="F87" s="81"/>
      <c r="G87" s="93"/>
    </row>
    <row r="88" spans="2:7" x14ac:dyDescent="0.3">
      <c r="B88" s="74" t="s">
        <v>130</v>
      </c>
      <c r="C88" s="22" t="s">
        <v>131</v>
      </c>
      <c r="D88" s="76" t="s">
        <v>22</v>
      </c>
      <c r="E88" s="78">
        <f>E86</f>
        <v>83.658000000000001</v>
      </c>
      <c r="F88" s="80"/>
      <c r="G88" s="82"/>
    </row>
    <row r="89" spans="2:7" x14ac:dyDescent="0.3">
      <c r="B89" s="75"/>
      <c r="C89" s="23" t="s">
        <v>129</v>
      </c>
      <c r="D89" s="77"/>
      <c r="E89" s="79"/>
      <c r="F89" s="81"/>
      <c r="G89" s="93"/>
    </row>
    <row r="90" spans="2:7" x14ac:dyDescent="0.3">
      <c r="B90" s="74" t="s">
        <v>132</v>
      </c>
      <c r="C90" s="22" t="s">
        <v>133</v>
      </c>
      <c r="D90" s="76" t="s">
        <v>13</v>
      </c>
      <c r="E90" s="78">
        <v>1</v>
      </c>
      <c r="F90" s="80"/>
      <c r="G90" s="82"/>
    </row>
    <row r="91" spans="2:7" x14ac:dyDescent="0.3">
      <c r="B91" s="75"/>
      <c r="C91" s="23" t="s">
        <v>134</v>
      </c>
      <c r="D91" s="77"/>
      <c r="E91" s="79"/>
      <c r="F91" s="81"/>
      <c r="G91" s="93"/>
    </row>
    <row r="92" spans="2:7" x14ac:dyDescent="0.3">
      <c r="B92" s="98" t="s">
        <v>135</v>
      </c>
      <c r="C92" s="99"/>
      <c r="D92" s="99"/>
      <c r="E92" s="99"/>
      <c r="F92" s="99"/>
      <c r="G92" s="100"/>
    </row>
    <row r="93" spans="2:7" x14ac:dyDescent="0.25">
      <c r="B93" s="74" t="s">
        <v>136</v>
      </c>
      <c r="C93" s="29" t="s">
        <v>137</v>
      </c>
      <c r="D93" s="76" t="s">
        <v>73</v>
      </c>
      <c r="E93" s="78">
        <v>9</v>
      </c>
      <c r="F93" s="80"/>
      <c r="G93" s="82"/>
    </row>
    <row r="94" spans="2:7" x14ac:dyDescent="0.25">
      <c r="B94" s="75"/>
      <c r="C94" s="31" t="s">
        <v>138</v>
      </c>
      <c r="D94" s="77"/>
      <c r="E94" s="79"/>
      <c r="F94" s="81"/>
      <c r="G94" s="93"/>
    </row>
    <row r="95" spans="2:7" x14ac:dyDescent="0.25">
      <c r="B95" s="74" t="s">
        <v>139</v>
      </c>
      <c r="C95" s="29" t="s">
        <v>140</v>
      </c>
      <c r="D95" s="76" t="s">
        <v>73</v>
      </c>
      <c r="E95" s="78">
        <v>9</v>
      </c>
      <c r="F95" s="80"/>
      <c r="G95" s="82"/>
    </row>
    <row r="96" spans="2:7" x14ac:dyDescent="0.25">
      <c r="B96" s="75"/>
      <c r="C96" s="31" t="s">
        <v>138</v>
      </c>
      <c r="D96" s="77"/>
      <c r="E96" s="79"/>
      <c r="F96" s="81"/>
      <c r="G96" s="93"/>
    </row>
    <row r="97" spans="2:7" x14ac:dyDescent="0.25">
      <c r="B97" s="74" t="s">
        <v>141</v>
      </c>
      <c r="C97" s="29" t="s">
        <v>142</v>
      </c>
      <c r="D97" s="76" t="s">
        <v>100</v>
      </c>
      <c r="E97" s="78">
        <v>18</v>
      </c>
      <c r="F97" s="80"/>
      <c r="G97" s="82"/>
    </row>
    <row r="98" spans="2:7" x14ac:dyDescent="0.25">
      <c r="B98" s="75"/>
      <c r="C98" s="31" t="s">
        <v>138</v>
      </c>
      <c r="D98" s="77"/>
      <c r="E98" s="79"/>
      <c r="F98" s="81"/>
      <c r="G98" s="93"/>
    </row>
    <row r="99" spans="2:7" x14ac:dyDescent="0.25">
      <c r="B99" s="74" t="s">
        <v>143</v>
      </c>
      <c r="C99" s="29" t="s">
        <v>144</v>
      </c>
      <c r="D99" s="76" t="s">
        <v>100</v>
      </c>
      <c r="E99" s="78">
        <v>10</v>
      </c>
      <c r="F99" s="80"/>
      <c r="G99" s="82"/>
    </row>
    <row r="100" spans="2:7" x14ac:dyDescent="0.25">
      <c r="B100" s="75"/>
      <c r="C100" s="31" t="s">
        <v>145</v>
      </c>
      <c r="D100" s="77"/>
      <c r="E100" s="79"/>
      <c r="F100" s="81"/>
      <c r="G100" s="83"/>
    </row>
    <row r="101" spans="2:7" x14ac:dyDescent="0.25">
      <c r="B101" s="74" t="s">
        <v>146</v>
      </c>
      <c r="C101" s="29" t="s">
        <v>147</v>
      </c>
      <c r="D101" s="76" t="s">
        <v>73</v>
      </c>
      <c r="E101" s="78">
        <v>2</v>
      </c>
      <c r="F101" s="80"/>
      <c r="G101" s="82"/>
    </row>
    <row r="102" spans="2:7" x14ac:dyDescent="0.25">
      <c r="B102" s="75"/>
      <c r="C102" s="31" t="s">
        <v>145</v>
      </c>
      <c r="D102" s="77"/>
      <c r="E102" s="79"/>
      <c r="F102" s="81"/>
      <c r="G102" s="83"/>
    </row>
    <row r="103" spans="2:7" x14ac:dyDescent="0.25">
      <c r="B103" s="74" t="s">
        <v>148</v>
      </c>
      <c r="C103" s="29" t="s">
        <v>149</v>
      </c>
      <c r="D103" s="76" t="s">
        <v>73</v>
      </c>
      <c r="E103" s="78">
        <v>3</v>
      </c>
      <c r="F103" s="80"/>
      <c r="G103" s="82"/>
    </row>
    <row r="104" spans="2:7" x14ac:dyDescent="0.25">
      <c r="B104" s="75"/>
      <c r="C104" s="31" t="s">
        <v>150</v>
      </c>
      <c r="D104" s="77"/>
      <c r="E104" s="79"/>
      <c r="F104" s="81"/>
      <c r="G104" s="83"/>
    </row>
    <row r="105" spans="2:7" x14ac:dyDescent="0.25">
      <c r="B105" s="74" t="s">
        <v>151</v>
      </c>
      <c r="C105" s="29" t="s">
        <v>242</v>
      </c>
      <c r="D105" s="76" t="s">
        <v>73</v>
      </c>
      <c r="E105" s="78">
        <v>1</v>
      </c>
      <c r="F105" s="80"/>
      <c r="G105" s="82"/>
    </row>
    <row r="106" spans="2:7" x14ac:dyDescent="0.25">
      <c r="B106" s="75"/>
      <c r="C106" s="31" t="s">
        <v>153</v>
      </c>
      <c r="D106" s="77"/>
      <c r="E106" s="79"/>
      <c r="F106" s="81"/>
      <c r="G106" s="83"/>
    </row>
    <row r="107" spans="2:7" x14ac:dyDescent="0.25">
      <c r="B107" s="74" t="s">
        <v>154</v>
      </c>
      <c r="C107" s="29" t="s">
        <v>155</v>
      </c>
      <c r="D107" s="76" t="s">
        <v>73</v>
      </c>
      <c r="E107" s="78">
        <v>6</v>
      </c>
      <c r="F107" s="80"/>
      <c r="G107" s="82"/>
    </row>
    <row r="108" spans="2:7" x14ac:dyDescent="0.25">
      <c r="B108" s="75"/>
      <c r="C108" s="31" t="s">
        <v>156</v>
      </c>
      <c r="D108" s="77"/>
      <c r="E108" s="79"/>
      <c r="F108" s="81"/>
      <c r="G108" s="83"/>
    </row>
    <row r="109" spans="2:7" x14ac:dyDescent="0.3">
      <c r="B109" s="74" t="s">
        <v>157</v>
      </c>
      <c r="C109" s="22" t="s">
        <v>158</v>
      </c>
      <c r="D109" s="76" t="s">
        <v>73</v>
      </c>
      <c r="E109" s="78">
        <v>2</v>
      </c>
      <c r="F109" s="80"/>
      <c r="G109" s="82"/>
    </row>
    <row r="110" spans="2:7" x14ac:dyDescent="0.25">
      <c r="B110" s="75"/>
      <c r="C110" s="31" t="s">
        <v>159</v>
      </c>
      <c r="D110" s="77"/>
      <c r="E110" s="79"/>
      <c r="F110" s="81"/>
      <c r="G110" s="83"/>
    </row>
    <row r="111" spans="2:7" ht="33" customHeight="1" x14ac:dyDescent="0.25">
      <c r="B111" s="74" t="s">
        <v>160</v>
      </c>
      <c r="C111" s="29" t="s">
        <v>161</v>
      </c>
      <c r="D111" s="76" t="s">
        <v>73</v>
      </c>
      <c r="E111" s="78">
        <v>4</v>
      </c>
      <c r="F111" s="80"/>
      <c r="G111" s="82"/>
    </row>
    <row r="112" spans="2:7" x14ac:dyDescent="0.25">
      <c r="B112" s="75"/>
      <c r="C112" s="31" t="s">
        <v>162</v>
      </c>
      <c r="D112" s="77"/>
      <c r="E112" s="79"/>
      <c r="F112" s="81"/>
      <c r="G112" s="93"/>
    </row>
    <row r="113" spans="2:7" x14ac:dyDescent="0.25">
      <c r="B113" s="74" t="s">
        <v>163</v>
      </c>
      <c r="C113" s="29" t="s">
        <v>164</v>
      </c>
      <c r="D113" s="76" t="s">
        <v>73</v>
      </c>
      <c r="E113" s="78">
        <v>3</v>
      </c>
      <c r="F113" s="80"/>
      <c r="G113" s="82"/>
    </row>
    <row r="114" spans="2:7" x14ac:dyDescent="0.25">
      <c r="B114" s="75"/>
      <c r="C114" s="31" t="s">
        <v>165</v>
      </c>
      <c r="D114" s="77"/>
      <c r="E114" s="79"/>
      <c r="F114" s="81"/>
      <c r="G114" s="93"/>
    </row>
    <row r="115" spans="2:7" x14ac:dyDescent="0.25">
      <c r="B115" s="74" t="s">
        <v>166</v>
      </c>
      <c r="C115" s="29" t="s">
        <v>167</v>
      </c>
      <c r="D115" s="76" t="s">
        <v>73</v>
      </c>
      <c r="E115" s="78">
        <v>10</v>
      </c>
      <c r="F115" s="80"/>
      <c r="G115" s="82"/>
    </row>
    <row r="116" spans="2:7" x14ac:dyDescent="0.25">
      <c r="B116" s="75"/>
      <c r="C116" s="31" t="s">
        <v>168</v>
      </c>
      <c r="D116" s="77"/>
      <c r="E116" s="79"/>
      <c r="F116" s="81"/>
      <c r="G116" s="93"/>
    </row>
    <row r="117" spans="2:7" x14ac:dyDescent="0.3">
      <c r="B117" s="98" t="s">
        <v>169</v>
      </c>
      <c r="C117" s="99"/>
      <c r="D117" s="99"/>
      <c r="E117" s="99"/>
      <c r="F117" s="99"/>
      <c r="G117" s="100"/>
    </row>
    <row r="118" spans="2:7" x14ac:dyDescent="0.25">
      <c r="B118" s="34" t="s">
        <v>170</v>
      </c>
      <c r="C118" s="35" t="s">
        <v>171</v>
      </c>
      <c r="D118" s="36" t="s">
        <v>73</v>
      </c>
      <c r="E118" s="37">
        <v>2</v>
      </c>
      <c r="F118" s="38"/>
      <c r="G118" s="39"/>
    </row>
    <row r="119" spans="2:7" x14ac:dyDescent="0.25">
      <c r="B119" s="34" t="s">
        <v>172</v>
      </c>
      <c r="C119" s="35" t="s">
        <v>243</v>
      </c>
      <c r="D119" s="36" t="s">
        <v>73</v>
      </c>
      <c r="E119" s="37">
        <v>1</v>
      </c>
      <c r="F119" s="38"/>
      <c r="G119" s="39"/>
    </row>
    <row r="120" spans="2:7" x14ac:dyDescent="0.25">
      <c r="B120" s="34" t="s">
        <v>174</v>
      </c>
      <c r="C120" s="35" t="s">
        <v>173</v>
      </c>
      <c r="D120" s="36" t="s">
        <v>73</v>
      </c>
      <c r="E120" s="37">
        <v>1</v>
      </c>
      <c r="F120" s="38"/>
      <c r="G120" s="39"/>
    </row>
    <row r="121" spans="2:7" x14ac:dyDescent="0.25">
      <c r="B121" s="34" t="s">
        <v>244</v>
      </c>
      <c r="C121" s="35" t="s">
        <v>175</v>
      </c>
      <c r="D121" s="36" t="s">
        <v>73</v>
      </c>
      <c r="E121" s="37">
        <v>1</v>
      </c>
      <c r="F121" s="38"/>
      <c r="G121" s="39"/>
    </row>
    <row r="122" spans="2:7" x14ac:dyDescent="0.3">
      <c r="B122" s="40"/>
      <c r="C122" s="101" t="s">
        <v>176</v>
      </c>
      <c r="D122" s="101"/>
      <c r="E122" s="101"/>
      <c r="F122" s="101"/>
      <c r="G122" s="41">
        <f>+SUM(G16:G121)</f>
        <v>0</v>
      </c>
    </row>
    <row r="123" spans="2:7" x14ac:dyDescent="0.3">
      <c r="B123" s="42"/>
      <c r="C123" s="43"/>
      <c r="D123" s="43"/>
      <c r="E123" s="43"/>
      <c r="F123" s="43"/>
      <c r="G123" s="44"/>
    </row>
    <row r="124" spans="2:7" x14ac:dyDescent="0.3">
      <c r="B124" s="42"/>
      <c r="C124" s="43"/>
      <c r="D124" s="43"/>
      <c r="E124" s="43"/>
      <c r="F124" s="43"/>
      <c r="G124" s="44"/>
    </row>
    <row r="125" spans="2:7" x14ac:dyDescent="0.3">
      <c r="B125" s="42"/>
      <c r="C125" s="43"/>
      <c r="D125" s="43"/>
      <c r="E125" s="43"/>
      <c r="F125" s="43"/>
      <c r="G125" s="44"/>
    </row>
    <row r="126" spans="2:7" x14ac:dyDescent="0.3">
      <c r="B126" s="42"/>
      <c r="C126" s="43"/>
      <c r="D126" s="43"/>
      <c r="E126" s="43"/>
      <c r="F126" s="43"/>
      <c r="G126" s="44"/>
    </row>
    <row r="127" spans="2:7" x14ac:dyDescent="0.3">
      <c r="B127" s="109" t="s">
        <v>236</v>
      </c>
      <c r="C127" s="110"/>
      <c r="D127" s="110"/>
      <c r="E127" s="110"/>
      <c r="F127" s="110"/>
      <c r="G127" s="111"/>
    </row>
    <row r="128" spans="2:7" x14ac:dyDescent="0.25">
      <c r="B128" s="84" t="s">
        <v>3</v>
      </c>
      <c r="C128" s="84" t="s">
        <v>4</v>
      </c>
      <c r="D128" s="84" t="s">
        <v>5</v>
      </c>
      <c r="E128" s="86" t="s">
        <v>6</v>
      </c>
      <c r="F128" s="10" t="s">
        <v>7</v>
      </c>
      <c r="G128" s="88" t="s">
        <v>8</v>
      </c>
    </row>
    <row r="129" spans="2:8" x14ac:dyDescent="0.25">
      <c r="B129" s="85"/>
      <c r="C129" s="85"/>
      <c r="D129" s="85"/>
      <c r="E129" s="87"/>
      <c r="F129" s="11" t="s">
        <v>9</v>
      </c>
      <c r="G129" s="89"/>
    </row>
    <row r="130" spans="2:8" x14ac:dyDescent="0.25">
      <c r="B130" s="46">
        <v>0</v>
      </c>
      <c r="C130" s="47" t="str">
        <f>C8</f>
        <v>INSTALLATION ET REPLI DE CHANTIER</v>
      </c>
      <c r="D130" s="48" t="s">
        <v>89</v>
      </c>
      <c r="E130" s="49">
        <v>1</v>
      </c>
      <c r="F130" s="50">
        <f>G11</f>
        <v>0</v>
      </c>
      <c r="G130" s="51">
        <f>E130*F130</f>
        <v>0</v>
      </c>
      <c r="H130" s="52"/>
    </row>
    <row r="131" spans="2:8" x14ac:dyDescent="0.25">
      <c r="B131" s="53" t="str">
        <f>B14</f>
        <v>001</v>
      </c>
      <c r="C131" s="54" t="str">
        <f>C14</f>
        <v>CONSTRUCTION MONOBLOC à 04 COMPARTIMENTS</v>
      </c>
      <c r="D131" s="55" t="s">
        <v>89</v>
      </c>
      <c r="E131" s="55">
        <v>1</v>
      </c>
      <c r="F131" s="56">
        <f>G122</f>
        <v>0</v>
      </c>
      <c r="G131" s="51">
        <f>E131*F131</f>
        <v>0</v>
      </c>
      <c r="H131" s="20"/>
    </row>
    <row r="132" spans="2:8" x14ac:dyDescent="0.25">
      <c r="B132" s="57"/>
      <c r="C132" s="102" t="s">
        <v>237</v>
      </c>
      <c r="D132" s="103"/>
      <c r="E132" s="103"/>
      <c r="F132" s="104"/>
      <c r="G132" s="58">
        <f>SUM(G130:G131)</f>
        <v>0</v>
      </c>
      <c r="H132" s="20"/>
    </row>
    <row r="133" spans="2:8" x14ac:dyDescent="0.25">
      <c r="B133" s="57"/>
      <c r="C133" s="105" t="s">
        <v>276</v>
      </c>
      <c r="D133" s="103"/>
      <c r="E133" s="103"/>
      <c r="F133" s="104"/>
      <c r="G133" s="59">
        <f>G132*8/92</f>
        <v>0</v>
      </c>
      <c r="H133" s="20"/>
    </row>
    <row r="134" spans="2:8" x14ac:dyDescent="0.25">
      <c r="B134" s="57"/>
      <c r="C134" s="102" t="s">
        <v>277</v>
      </c>
      <c r="D134" s="103"/>
      <c r="E134" s="103"/>
      <c r="F134" s="104"/>
      <c r="G134" s="59">
        <f>G132+G133</f>
        <v>0</v>
      </c>
      <c r="H134" s="20"/>
    </row>
    <row r="140" spans="2:8" x14ac:dyDescent="0.3">
      <c r="H140" s="20"/>
    </row>
  </sheetData>
  <mergeCells count="265">
    <mergeCell ref="C132:F132"/>
    <mergeCell ref="C133:F133"/>
    <mergeCell ref="C134:F134"/>
    <mergeCell ref="B117:G117"/>
    <mergeCell ref="C122:F122"/>
    <mergeCell ref="B127:G127"/>
    <mergeCell ref="B128:B129"/>
    <mergeCell ref="C128:C129"/>
    <mergeCell ref="D128:D129"/>
    <mergeCell ref="E128:E129"/>
    <mergeCell ref="G128:G129"/>
    <mergeCell ref="B113:B114"/>
    <mergeCell ref="D113:D114"/>
    <mergeCell ref="E113:E114"/>
    <mergeCell ref="F113:F114"/>
    <mergeCell ref="G113:G114"/>
    <mergeCell ref="B115:B116"/>
    <mergeCell ref="D115:D116"/>
    <mergeCell ref="E115:E116"/>
    <mergeCell ref="F115:F116"/>
    <mergeCell ref="G115:G116"/>
    <mergeCell ref="B109:B110"/>
    <mergeCell ref="D109:D110"/>
    <mergeCell ref="E109:E110"/>
    <mergeCell ref="F109:F110"/>
    <mergeCell ref="G109:G110"/>
    <mergeCell ref="B111:B112"/>
    <mergeCell ref="D111:D112"/>
    <mergeCell ref="E111:E112"/>
    <mergeCell ref="F111:F112"/>
    <mergeCell ref="G111:G112"/>
    <mergeCell ref="B105:B106"/>
    <mergeCell ref="D105:D106"/>
    <mergeCell ref="E105:E106"/>
    <mergeCell ref="F105:F106"/>
    <mergeCell ref="G105:G106"/>
    <mergeCell ref="B107:B108"/>
    <mergeCell ref="D107:D108"/>
    <mergeCell ref="E107:E108"/>
    <mergeCell ref="F107:F108"/>
    <mergeCell ref="G107:G108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0:B91"/>
    <mergeCell ref="D90:D91"/>
    <mergeCell ref="E90:E91"/>
    <mergeCell ref="F90:F91"/>
    <mergeCell ref="G90:G91"/>
    <mergeCell ref="B92:G92"/>
    <mergeCell ref="B86:B87"/>
    <mergeCell ref="D86:D87"/>
    <mergeCell ref="E86:E87"/>
    <mergeCell ref="F86:F87"/>
    <mergeCell ref="G86:G87"/>
    <mergeCell ref="B88:B89"/>
    <mergeCell ref="D88:D89"/>
    <mergeCell ref="E88:E89"/>
    <mergeCell ref="F88:F89"/>
    <mergeCell ref="G88:G89"/>
    <mergeCell ref="B83:B84"/>
    <mergeCell ref="D83:D84"/>
    <mergeCell ref="E83:E84"/>
    <mergeCell ref="F83:F84"/>
    <mergeCell ref="G83:G84"/>
    <mergeCell ref="B85:G85"/>
    <mergeCell ref="B79:B80"/>
    <mergeCell ref="D79:D80"/>
    <mergeCell ref="E79:E80"/>
    <mergeCell ref="F79:F80"/>
    <mergeCell ref="G79:G80"/>
    <mergeCell ref="B81:B82"/>
    <mergeCell ref="D81:D82"/>
    <mergeCell ref="E81:E82"/>
    <mergeCell ref="F81:F82"/>
    <mergeCell ref="G81:G82"/>
    <mergeCell ref="B75:B76"/>
    <mergeCell ref="D75:D76"/>
    <mergeCell ref="E75:E76"/>
    <mergeCell ref="F75:F76"/>
    <mergeCell ref="G75:G76"/>
    <mergeCell ref="B77:B78"/>
    <mergeCell ref="D77:D78"/>
    <mergeCell ref="E77:E78"/>
    <mergeCell ref="F77:F78"/>
    <mergeCell ref="G77:G78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0:B61"/>
    <mergeCell ref="D60:D61"/>
    <mergeCell ref="E60:E61"/>
    <mergeCell ref="F60:F61"/>
    <mergeCell ref="G60:G61"/>
    <mergeCell ref="B62:G62"/>
    <mergeCell ref="B56:B57"/>
    <mergeCell ref="D56:D57"/>
    <mergeCell ref="E56:E57"/>
    <mergeCell ref="F56:F57"/>
    <mergeCell ref="G56:G57"/>
    <mergeCell ref="B58:B59"/>
    <mergeCell ref="D58:D59"/>
    <mergeCell ref="E58:E59"/>
    <mergeCell ref="F58:F59"/>
    <mergeCell ref="G58:G59"/>
    <mergeCell ref="B52:B53"/>
    <mergeCell ref="D52:D53"/>
    <mergeCell ref="E52:E53"/>
    <mergeCell ref="F52:F53"/>
    <mergeCell ref="G52:G53"/>
    <mergeCell ref="B54:B55"/>
    <mergeCell ref="D54:D55"/>
    <mergeCell ref="E54:E55"/>
    <mergeCell ref="F54:F55"/>
    <mergeCell ref="G54:G55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33:B34"/>
    <mergeCell ref="D33:D34"/>
    <mergeCell ref="E33:E34"/>
    <mergeCell ref="F33:F34"/>
    <mergeCell ref="G33:G34"/>
    <mergeCell ref="B35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</mergeCells>
  <conditionalFormatting sqref="E135:E1048576 E123:E126">
    <cfRule type="cellIs" dxfId="357" priority="145" operator="equal">
      <formula>0</formula>
    </cfRule>
  </conditionalFormatting>
  <conditionalFormatting sqref="D58:D59">
    <cfRule type="cellIs" dxfId="356" priority="40" operator="equal">
      <formula>0</formula>
    </cfRule>
  </conditionalFormatting>
  <conditionalFormatting sqref="D118:E119 D31:D32 D121:E121">
    <cfRule type="cellIs" dxfId="355" priority="144" operator="equal">
      <formula>0</formula>
    </cfRule>
  </conditionalFormatting>
  <conditionalFormatting sqref="F118:F119 F27:F32 F121">
    <cfRule type="cellIs" dxfId="354" priority="143" operator="lessThan">
      <formula>1</formula>
    </cfRule>
  </conditionalFormatting>
  <conditionalFormatting sqref="E42:E43">
    <cfRule type="cellIs" dxfId="353" priority="137" operator="equal">
      <formula>0</formula>
    </cfRule>
  </conditionalFormatting>
  <conditionalFormatting sqref="D42:D43">
    <cfRule type="cellIs" dxfId="352" priority="136" operator="equal">
      <formula>0</formula>
    </cfRule>
  </conditionalFormatting>
  <conditionalFormatting sqref="F42:F43">
    <cfRule type="cellIs" dxfId="351" priority="135" operator="lessThan">
      <formula>1</formula>
    </cfRule>
  </conditionalFormatting>
  <conditionalFormatting sqref="E122">
    <cfRule type="cellIs" dxfId="350" priority="142" operator="equal">
      <formula>0</formula>
    </cfRule>
  </conditionalFormatting>
  <conditionalFormatting sqref="E44:E45">
    <cfRule type="cellIs" dxfId="349" priority="134" operator="equal">
      <formula>0</formula>
    </cfRule>
  </conditionalFormatting>
  <conditionalFormatting sqref="D25:D26">
    <cfRule type="cellIs" dxfId="348" priority="131" operator="equal">
      <formula>0</formula>
    </cfRule>
  </conditionalFormatting>
  <conditionalFormatting sqref="F25:F26">
    <cfRule type="cellIs" dxfId="347" priority="130" operator="lessThan">
      <formula>1</formula>
    </cfRule>
  </conditionalFormatting>
  <conditionalFormatting sqref="D22:D23">
    <cfRule type="cellIs" dxfId="346" priority="139" operator="equal">
      <formula>0</formula>
    </cfRule>
  </conditionalFormatting>
  <conditionalFormatting sqref="F22:F23">
    <cfRule type="cellIs" dxfId="345" priority="138" operator="lessThan">
      <formula>1</formula>
    </cfRule>
  </conditionalFormatting>
  <conditionalFormatting sqref="E54:E55">
    <cfRule type="cellIs" dxfId="344" priority="129" operator="equal">
      <formula>0</formula>
    </cfRule>
  </conditionalFormatting>
  <conditionalFormatting sqref="D54:D55">
    <cfRule type="cellIs" dxfId="343" priority="128" operator="equal">
      <formula>0</formula>
    </cfRule>
  </conditionalFormatting>
  <conditionalFormatting sqref="E67:E68">
    <cfRule type="cellIs" dxfId="342" priority="125" operator="equal">
      <formula>0</formula>
    </cfRule>
  </conditionalFormatting>
  <conditionalFormatting sqref="D67:D68">
    <cfRule type="cellIs" dxfId="341" priority="124" operator="equal">
      <formula>0</formula>
    </cfRule>
  </conditionalFormatting>
  <conditionalFormatting sqref="F67:F68">
    <cfRule type="cellIs" dxfId="340" priority="123" operator="lessThan">
      <formula>1</formula>
    </cfRule>
  </conditionalFormatting>
  <conditionalFormatting sqref="E69:E70">
    <cfRule type="cellIs" dxfId="339" priority="122" operator="equal">
      <formula>0</formula>
    </cfRule>
  </conditionalFormatting>
  <conditionalFormatting sqref="E88:E89">
    <cfRule type="cellIs" dxfId="338" priority="117" operator="equal">
      <formula>0</formula>
    </cfRule>
  </conditionalFormatting>
  <conditionalFormatting sqref="F88:F89">
    <cfRule type="cellIs" dxfId="337" priority="116" operator="lessThan">
      <formula>1</formula>
    </cfRule>
  </conditionalFormatting>
  <conditionalFormatting sqref="E36:E37">
    <cfRule type="cellIs" dxfId="336" priority="115" operator="equal">
      <formula>0</formula>
    </cfRule>
  </conditionalFormatting>
  <conditionalFormatting sqref="D88:D89">
    <cfRule type="cellIs" dxfId="335" priority="109" operator="equal">
      <formula>0</formula>
    </cfRule>
  </conditionalFormatting>
  <conditionalFormatting sqref="E40:E41">
    <cfRule type="cellIs" dxfId="334" priority="105" operator="equal">
      <formula>0</formula>
    </cfRule>
  </conditionalFormatting>
  <conditionalFormatting sqref="D18:D19">
    <cfRule type="cellIs" dxfId="333" priority="112" operator="equal">
      <formula>0</formula>
    </cfRule>
  </conditionalFormatting>
  <conditionalFormatting sqref="D29:D30">
    <cfRule type="cellIs" dxfId="332" priority="110" operator="equal">
      <formula>0</formula>
    </cfRule>
  </conditionalFormatting>
  <conditionalFormatting sqref="F99:F100">
    <cfRule type="cellIs" dxfId="331" priority="76" operator="lessThan">
      <formula>1</formula>
    </cfRule>
  </conditionalFormatting>
  <conditionalFormatting sqref="F111:F112">
    <cfRule type="cellIs" dxfId="330" priority="73" operator="lessThan">
      <formula>1</formula>
    </cfRule>
  </conditionalFormatting>
  <conditionalFormatting sqref="E99:E100">
    <cfRule type="cellIs" dxfId="329" priority="78" operator="equal">
      <formula>0</formula>
    </cfRule>
  </conditionalFormatting>
  <conditionalFormatting sqref="E46:E47">
    <cfRule type="cellIs" dxfId="328" priority="107" operator="equal">
      <formula>0</formula>
    </cfRule>
  </conditionalFormatting>
  <conditionalFormatting sqref="D40:D41">
    <cfRule type="cellIs" dxfId="327" priority="104" operator="equal">
      <formula>0</formula>
    </cfRule>
  </conditionalFormatting>
  <conditionalFormatting sqref="D86:D87">
    <cfRule type="cellIs" dxfId="326" priority="108" operator="equal">
      <formula>0</formula>
    </cfRule>
  </conditionalFormatting>
  <conditionalFormatting sqref="D38:D39">
    <cfRule type="cellIs" dxfId="325" priority="101" operator="equal">
      <formula>0</formula>
    </cfRule>
  </conditionalFormatting>
  <conditionalFormatting sqref="E111:E112">
    <cfRule type="cellIs" dxfId="324" priority="75" operator="equal">
      <formula>0</formula>
    </cfRule>
  </conditionalFormatting>
  <conditionalFormatting sqref="E38:E39">
    <cfRule type="cellIs" dxfId="323" priority="102" operator="equal">
      <formula>0</formula>
    </cfRule>
  </conditionalFormatting>
  <conditionalFormatting sqref="D56:D57">
    <cfRule type="cellIs" dxfId="322" priority="98" operator="equal">
      <formula>0</formula>
    </cfRule>
  </conditionalFormatting>
  <conditionalFormatting sqref="F40:F41">
    <cfRule type="cellIs" dxfId="321" priority="103" operator="lessThan">
      <formula>1</formula>
    </cfRule>
  </conditionalFormatting>
  <conditionalFormatting sqref="D71:D72">
    <cfRule type="cellIs" dxfId="320" priority="95" operator="equal">
      <formula>0</formula>
    </cfRule>
  </conditionalFormatting>
  <conditionalFormatting sqref="F38:F39">
    <cfRule type="cellIs" dxfId="319" priority="100" operator="lessThan">
      <formula>1</formula>
    </cfRule>
  </conditionalFormatting>
  <conditionalFormatting sqref="E56:E57">
    <cfRule type="cellIs" dxfId="318" priority="99" operator="equal">
      <formula>0</formula>
    </cfRule>
  </conditionalFormatting>
  <conditionalFormatting sqref="D81:D82">
    <cfRule type="cellIs" dxfId="317" priority="86" operator="equal">
      <formula>0</formula>
    </cfRule>
  </conditionalFormatting>
  <conditionalFormatting sqref="F56:F57">
    <cfRule type="cellIs" dxfId="316" priority="97" operator="lessThan">
      <formula>1</formula>
    </cfRule>
  </conditionalFormatting>
  <conditionalFormatting sqref="E73:E74">
    <cfRule type="cellIs" dxfId="315" priority="93" operator="equal">
      <formula>0</formula>
    </cfRule>
  </conditionalFormatting>
  <conditionalFormatting sqref="E71:E72">
    <cfRule type="cellIs" dxfId="314" priority="96" operator="equal">
      <formula>0</formula>
    </cfRule>
  </conditionalFormatting>
  <conditionalFormatting sqref="D73:D74">
    <cfRule type="cellIs" dxfId="313" priority="92" operator="equal">
      <formula>0</formula>
    </cfRule>
  </conditionalFormatting>
  <conditionalFormatting sqref="F71:F72">
    <cfRule type="cellIs" dxfId="312" priority="94" operator="lessThan">
      <formula>1</formula>
    </cfRule>
  </conditionalFormatting>
  <conditionalFormatting sqref="E75:E76">
    <cfRule type="cellIs" dxfId="311" priority="90" operator="equal">
      <formula>0</formula>
    </cfRule>
  </conditionalFormatting>
  <conditionalFormatting sqref="D93:D94">
    <cfRule type="cellIs" dxfId="310" priority="83" operator="equal">
      <formula>0</formula>
    </cfRule>
  </conditionalFormatting>
  <conditionalFormatting sqref="F73:F74">
    <cfRule type="cellIs" dxfId="309" priority="91" operator="lessThan">
      <formula>1</formula>
    </cfRule>
  </conditionalFormatting>
  <conditionalFormatting sqref="D75:D76">
    <cfRule type="cellIs" dxfId="308" priority="89" operator="equal">
      <formula>0</formula>
    </cfRule>
  </conditionalFormatting>
  <conditionalFormatting sqref="F75:F76">
    <cfRule type="cellIs" dxfId="307" priority="88" operator="lessThan">
      <formula>1</formula>
    </cfRule>
  </conditionalFormatting>
  <conditionalFormatting sqref="E81:E82">
    <cfRule type="cellIs" dxfId="306" priority="87" operator="equal">
      <formula>0</formula>
    </cfRule>
  </conditionalFormatting>
  <conditionalFormatting sqref="F81:F82">
    <cfRule type="cellIs" dxfId="305" priority="85" operator="lessThan">
      <formula>1</formula>
    </cfRule>
  </conditionalFormatting>
  <conditionalFormatting sqref="D111:D112">
    <cfRule type="cellIs" dxfId="304" priority="74" operator="equal">
      <formula>0</formula>
    </cfRule>
  </conditionalFormatting>
  <conditionalFormatting sqref="E93:E94">
    <cfRule type="cellIs" dxfId="303" priority="84" operator="equal">
      <formula>0</formula>
    </cfRule>
  </conditionalFormatting>
  <conditionalFormatting sqref="F93:F94">
    <cfRule type="cellIs" dxfId="302" priority="82" operator="lessThan">
      <formula>1</formula>
    </cfRule>
  </conditionalFormatting>
  <conditionalFormatting sqref="E95:E96">
    <cfRule type="cellIs" dxfId="301" priority="81" operator="equal">
      <formula>0</formula>
    </cfRule>
  </conditionalFormatting>
  <conditionalFormatting sqref="D95:D96">
    <cfRule type="cellIs" dxfId="300" priority="80" operator="equal">
      <formula>0</formula>
    </cfRule>
  </conditionalFormatting>
  <conditionalFormatting sqref="F95:F96">
    <cfRule type="cellIs" dxfId="299" priority="79" operator="lessThan">
      <formula>1</formula>
    </cfRule>
  </conditionalFormatting>
  <conditionalFormatting sqref="D99:D100">
    <cfRule type="cellIs" dxfId="298" priority="77" operator="equal">
      <formula>0</formula>
    </cfRule>
  </conditionalFormatting>
  <conditionalFormatting sqref="D101:D102">
    <cfRule type="cellIs" dxfId="297" priority="71" operator="equal">
      <formula>0</formula>
    </cfRule>
  </conditionalFormatting>
  <conditionalFormatting sqref="E101:E102">
    <cfRule type="cellIs" dxfId="296" priority="72" operator="equal">
      <formula>0</formula>
    </cfRule>
  </conditionalFormatting>
  <conditionalFormatting sqref="F101:F102">
    <cfRule type="cellIs" dxfId="295" priority="70" operator="lessThan">
      <formula>1</formula>
    </cfRule>
  </conditionalFormatting>
  <conditionalFormatting sqref="F113:F114">
    <cfRule type="cellIs" dxfId="294" priority="67" operator="lessThan">
      <formula>1</formula>
    </cfRule>
  </conditionalFormatting>
  <conditionalFormatting sqref="E113:E114">
    <cfRule type="cellIs" dxfId="293" priority="69" operator="equal">
      <formula>0</formula>
    </cfRule>
  </conditionalFormatting>
  <conditionalFormatting sqref="D113:D114">
    <cfRule type="cellIs" dxfId="292" priority="68" operator="equal">
      <formula>0</formula>
    </cfRule>
  </conditionalFormatting>
  <conditionalFormatting sqref="D20:D21">
    <cfRule type="cellIs" dxfId="291" priority="66" operator="equal">
      <formula>0</formula>
    </cfRule>
  </conditionalFormatting>
  <conditionalFormatting sqref="F20:F21">
    <cfRule type="cellIs" dxfId="290" priority="65" operator="lessThan">
      <formula>1</formula>
    </cfRule>
  </conditionalFormatting>
  <conditionalFormatting sqref="E63:E64">
    <cfRule type="cellIs" dxfId="289" priority="61" operator="equal">
      <formula>0</formula>
    </cfRule>
  </conditionalFormatting>
  <conditionalFormatting sqref="E50:E51">
    <cfRule type="cellIs" dxfId="288" priority="64" operator="equal">
      <formula>0</formula>
    </cfRule>
  </conditionalFormatting>
  <conditionalFormatting sqref="D50:D51">
    <cfRule type="cellIs" dxfId="287" priority="63" operator="equal">
      <formula>0</formula>
    </cfRule>
  </conditionalFormatting>
  <conditionalFormatting sqref="F50:F51">
    <cfRule type="cellIs" dxfId="286" priority="62" operator="lessThan">
      <formula>1</formula>
    </cfRule>
  </conditionalFormatting>
  <conditionalFormatting sqref="D63:D64">
    <cfRule type="cellIs" dxfId="285" priority="60" operator="equal">
      <formula>0</formula>
    </cfRule>
  </conditionalFormatting>
  <conditionalFormatting sqref="F63:F64">
    <cfRule type="cellIs" dxfId="284" priority="59" operator="lessThan">
      <formula>1</formula>
    </cfRule>
  </conditionalFormatting>
  <conditionalFormatting sqref="E77:E78">
    <cfRule type="cellIs" dxfId="283" priority="58" operator="equal">
      <formula>0</formula>
    </cfRule>
  </conditionalFormatting>
  <conditionalFormatting sqref="D77:D78">
    <cfRule type="cellIs" dxfId="282" priority="57" operator="equal">
      <formula>0</formula>
    </cfRule>
  </conditionalFormatting>
  <conditionalFormatting sqref="F77:F78">
    <cfRule type="cellIs" dxfId="281" priority="56" operator="lessThan">
      <formula>1</formula>
    </cfRule>
  </conditionalFormatting>
  <conditionalFormatting sqref="E97:E98">
    <cfRule type="cellIs" dxfId="280" priority="55" operator="equal">
      <formula>0</formula>
    </cfRule>
  </conditionalFormatting>
  <conditionalFormatting sqref="D97:D98">
    <cfRule type="cellIs" dxfId="279" priority="54" operator="equal">
      <formula>0</formula>
    </cfRule>
  </conditionalFormatting>
  <conditionalFormatting sqref="F97:F98">
    <cfRule type="cellIs" dxfId="278" priority="53" operator="lessThan">
      <formula>1</formula>
    </cfRule>
  </conditionalFormatting>
  <conditionalFormatting sqref="D109:D110">
    <cfRule type="cellIs" dxfId="277" priority="51" operator="equal">
      <formula>0</formula>
    </cfRule>
  </conditionalFormatting>
  <conditionalFormatting sqref="E109:E110">
    <cfRule type="cellIs" dxfId="276" priority="52" operator="equal">
      <formula>0</formula>
    </cfRule>
  </conditionalFormatting>
  <conditionalFormatting sqref="F109:F110">
    <cfRule type="cellIs" dxfId="275" priority="50" operator="lessThan">
      <formula>1</formula>
    </cfRule>
  </conditionalFormatting>
  <conditionalFormatting sqref="D33:D34">
    <cfRule type="cellIs" dxfId="274" priority="49" operator="equal">
      <formula>0</formula>
    </cfRule>
  </conditionalFormatting>
  <conditionalFormatting sqref="E107:E108">
    <cfRule type="cellIs" dxfId="273" priority="44" operator="equal">
      <formula>0</formula>
    </cfRule>
  </conditionalFormatting>
  <conditionalFormatting sqref="F33:F34">
    <cfRule type="cellIs" dxfId="272" priority="48" operator="lessThan">
      <formula>1</formula>
    </cfRule>
  </conditionalFormatting>
  <conditionalFormatting sqref="E79:E80">
    <cfRule type="cellIs" dxfId="271" priority="47" operator="equal">
      <formula>0</formula>
    </cfRule>
  </conditionalFormatting>
  <conditionalFormatting sqref="D79:D80">
    <cfRule type="cellIs" dxfId="270" priority="46" operator="equal">
      <formula>0</formula>
    </cfRule>
  </conditionalFormatting>
  <conditionalFormatting sqref="F79:F80">
    <cfRule type="cellIs" dxfId="269" priority="45" operator="lessThan">
      <formula>1</formula>
    </cfRule>
  </conditionalFormatting>
  <conditionalFormatting sqref="D107:D108">
    <cfRule type="cellIs" dxfId="268" priority="43" operator="equal">
      <formula>0</formula>
    </cfRule>
  </conditionalFormatting>
  <conditionalFormatting sqref="F107:F108">
    <cfRule type="cellIs" dxfId="267" priority="42" operator="lessThan">
      <formula>1</formula>
    </cfRule>
  </conditionalFormatting>
  <conditionalFormatting sqref="E58:E59">
    <cfRule type="cellIs" dxfId="266" priority="41" operator="equal">
      <formula>0</formula>
    </cfRule>
  </conditionalFormatting>
  <conditionalFormatting sqref="F58:F59">
    <cfRule type="cellIs" dxfId="265" priority="39" operator="lessThan">
      <formula>1</formula>
    </cfRule>
  </conditionalFormatting>
  <conditionalFormatting sqref="D103:D104">
    <cfRule type="cellIs" dxfId="264" priority="37" operator="equal">
      <formula>0</formula>
    </cfRule>
  </conditionalFormatting>
  <conditionalFormatting sqref="E103:E104">
    <cfRule type="cellIs" dxfId="263" priority="38" operator="equal">
      <formula>0</formula>
    </cfRule>
  </conditionalFormatting>
  <conditionalFormatting sqref="F103:F104">
    <cfRule type="cellIs" dxfId="262" priority="36" operator="lessThan">
      <formula>1</formula>
    </cfRule>
  </conditionalFormatting>
  <conditionalFormatting sqref="D48:D49">
    <cfRule type="cellIs" dxfId="261" priority="34" operator="equal">
      <formula>0</formula>
    </cfRule>
  </conditionalFormatting>
  <conditionalFormatting sqref="F48:F49">
    <cfRule type="cellIs" dxfId="260" priority="33" operator="lessThan">
      <formula>1</formula>
    </cfRule>
  </conditionalFormatting>
  <conditionalFormatting sqref="E48:E49">
    <cfRule type="cellIs" dxfId="259" priority="35" operator="equal">
      <formula>0</formula>
    </cfRule>
  </conditionalFormatting>
  <conditionalFormatting sqref="D83:D84">
    <cfRule type="cellIs" dxfId="258" priority="28" operator="equal">
      <formula>0</formula>
    </cfRule>
  </conditionalFormatting>
  <conditionalFormatting sqref="E90:E91">
    <cfRule type="cellIs" dxfId="257" priority="32" operator="equal">
      <formula>0</formula>
    </cfRule>
  </conditionalFormatting>
  <conditionalFormatting sqref="F90:F91">
    <cfRule type="cellIs" dxfId="256" priority="31" operator="lessThan">
      <formula>1</formula>
    </cfRule>
  </conditionalFormatting>
  <conditionalFormatting sqref="D90:D91">
    <cfRule type="cellIs" dxfId="255" priority="30" operator="equal">
      <formula>0</formula>
    </cfRule>
  </conditionalFormatting>
  <conditionalFormatting sqref="E83:E84">
    <cfRule type="cellIs" dxfId="254" priority="29" operator="equal">
      <formula>0</formula>
    </cfRule>
  </conditionalFormatting>
  <conditionalFormatting sqref="F83:F84">
    <cfRule type="cellIs" dxfId="253" priority="27" operator="lessThan">
      <formula>1</formula>
    </cfRule>
  </conditionalFormatting>
  <conditionalFormatting sqref="F115:F116">
    <cfRule type="cellIs" dxfId="252" priority="24" operator="lessThan">
      <formula>1</formula>
    </cfRule>
  </conditionalFormatting>
  <conditionalFormatting sqref="E115:E116">
    <cfRule type="cellIs" dxfId="251" priority="26" operator="equal">
      <formula>0</formula>
    </cfRule>
  </conditionalFormatting>
  <conditionalFormatting sqref="D115:D116">
    <cfRule type="cellIs" dxfId="250" priority="25" operator="equal">
      <formula>0</formula>
    </cfRule>
  </conditionalFormatting>
  <conditionalFormatting sqref="E65:E66">
    <cfRule type="cellIs" dxfId="249" priority="23" operator="equal">
      <formula>0</formula>
    </cfRule>
  </conditionalFormatting>
  <conditionalFormatting sqref="D65:D66">
    <cfRule type="cellIs" dxfId="248" priority="22" operator="equal">
      <formula>0</formula>
    </cfRule>
  </conditionalFormatting>
  <conditionalFormatting sqref="F65:F66">
    <cfRule type="cellIs" dxfId="247" priority="21" operator="lessThan">
      <formula>1</formula>
    </cfRule>
  </conditionalFormatting>
  <conditionalFormatting sqref="E52:E53">
    <cfRule type="cellIs" dxfId="246" priority="20" operator="equal">
      <formula>0</formula>
    </cfRule>
  </conditionalFormatting>
  <conditionalFormatting sqref="D52:D53">
    <cfRule type="cellIs" dxfId="245" priority="19" operator="equal">
      <formula>0</formula>
    </cfRule>
  </conditionalFormatting>
  <conditionalFormatting sqref="F52:F53">
    <cfRule type="cellIs" dxfId="244" priority="18" operator="lessThan">
      <formula>1</formula>
    </cfRule>
  </conditionalFormatting>
  <conditionalFormatting sqref="E16:E17">
    <cfRule type="cellIs" dxfId="243" priority="17" operator="equal">
      <formula>0</formula>
    </cfRule>
  </conditionalFormatting>
  <conditionalFormatting sqref="E22:E23">
    <cfRule type="cellIs" dxfId="242" priority="16" operator="equal">
      <formula>0</formula>
    </cfRule>
  </conditionalFormatting>
  <conditionalFormatting sqref="E18:E19">
    <cfRule type="cellIs" dxfId="241" priority="15" operator="equal">
      <formula>0</formula>
    </cfRule>
  </conditionalFormatting>
  <conditionalFormatting sqref="E20:E21">
    <cfRule type="cellIs" dxfId="240" priority="14" operator="equal">
      <formula>0</formula>
    </cfRule>
  </conditionalFormatting>
  <conditionalFormatting sqref="E25:E26">
    <cfRule type="cellIs" dxfId="239" priority="13" operator="equal">
      <formula>0</formula>
    </cfRule>
  </conditionalFormatting>
  <conditionalFormatting sqref="E27:E28">
    <cfRule type="cellIs" dxfId="238" priority="12" operator="equal">
      <formula>0</formula>
    </cfRule>
  </conditionalFormatting>
  <conditionalFormatting sqref="E29:E30">
    <cfRule type="cellIs" dxfId="237" priority="11" operator="equal">
      <formula>0</formula>
    </cfRule>
  </conditionalFormatting>
  <conditionalFormatting sqref="E33:E34">
    <cfRule type="cellIs" dxfId="236" priority="9" operator="equal">
      <formula>0</formula>
    </cfRule>
  </conditionalFormatting>
  <conditionalFormatting sqref="E31:E32">
    <cfRule type="cellIs" dxfId="235" priority="10" operator="equal">
      <formula>0</formula>
    </cfRule>
  </conditionalFormatting>
  <conditionalFormatting sqref="D120:E120">
    <cfRule type="cellIs" dxfId="234" priority="8" operator="equal">
      <formula>0</formula>
    </cfRule>
  </conditionalFormatting>
  <conditionalFormatting sqref="F120">
    <cfRule type="cellIs" dxfId="233" priority="7" operator="lessThan">
      <formula>1</formula>
    </cfRule>
  </conditionalFormatting>
  <conditionalFormatting sqref="D105:D106">
    <cfRule type="cellIs" dxfId="232" priority="5" operator="equal">
      <formula>0</formula>
    </cfRule>
  </conditionalFormatting>
  <conditionalFormatting sqref="E105:E106">
    <cfRule type="cellIs" dxfId="231" priority="6" operator="equal">
      <formula>0</formula>
    </cfRule>
  </conditionalFormatting>
  <conditionalFormatting sqref="F105:F106">
    <cfRule type="cellIs" dxfId="230" priority="4" operator="lessThan">
      <formula>1</formula>
    </cfRule>
  </conditionalFormatting>
  <conditionalFormatting sqref="D60:D61">
    <cfRule type="cellIs" dxfId="229" priority="2" operator="equal">
      <formula>0</formula>
    </cfRule>
  </conditionalFormatting>
  <conditionalFormatting sqref="E60:E61">
    <cfRule type="cellIs" dxfId="228" priority="3" operator="equal">
      <formula>0</formula>
    </cfRule>
  </conditionalFormatting>
  <conditionalFormatting sqref="F60:F61">
    <cfRule type="cellIs" dxfId="227" priority="1" operator="lessThan">
      <formula>1</formula>
    </cfRule>
  </conditionalFormatting>
  <conditionalFormatting sqref="D16:D17">
    <cfRule type="cellIs" dxfId="226" priority="141" operator="equal">
      <formula>0</formula>
    </cfRule>
  </conditionalFormatting>
  <conditionalFormatting sqref="F16:F17">
    <cfRule type="cellIs" dxfId="225" priority="140" operator="lessThan">
      <formula>1</formula>
    </cfRule>
  </conditionalFormatting>
  <conditionalFormatting sqref="D44:D45">
    <cfRule type="cellIs" dxfId="224" priority="133" operator="equal">
      <formula>0</formula>
    </cfRule>
  </conditionalFormatting>
  <conditionalFormatting sqref="F44:F47">
    <cfRule type="cellIs" dxfId="223" priority="132" operator="lessThan">
      <formula>1</formula>
    </cfRule>
  </conditionalFormatting>
  <conditionalFormatting sqref="F54:F55">
    <cfRule type="cellIs" dxfId="222" priority="127" operator="lessThan">
      <formula>1</formula>
    </cfRule>
  </conditionalFormatting>
  <conditionalFormatting sqref="D27:D28">
    <cfRule type="cellIs" dxfId="221" priority="126" operator="equal">
      <formula>0</formula>
    </cfRule>
  </conditionalFormatting>
  <conditionalFormatting sqref="D69:D70">
    <cfRule type="cellIs" dxfId="220" priority="121" operator="equal">
      <formula>0</formula>
    </cfRule>
  </conditionalFormatting>
  <conditionalFormatting sqref="F69:F70">
    <cfRule type="cellIs" dxfId="219" priority="120" operator="lessThan">
      <formula>1</formula>
    </cfRule>
  </conditionalFormatting>
  <conditionalFormatting sqref="E86:E87">
    <cfRule type="cellIs" dxfId="218" priority="119" operator="equal">
      <formula>0</formula>
    </cfRule>
  </conditionalFormatting>
  <conditionalFormatting sqref="F86:F87">
    <cfRule type="cellIs" dxfId="217" priority="118" operator="lessThan">
      <formula>1</formula>
    </cfRule>
  </conditionalFormatting>
  <conditionalFormatting sqref="D36:D37">
    <cfRule type="cellIs" dxfId="216" priority="114" operator="equal">
      <formula>0</formula>
    </cfRule>
  </conditionalFormatting>
  <conditionalFormatting sqref="F36:F37">
    <cfRule type="cellIs" dxfId="215" priority="113" operator="lessThan">
      <formula>1</formula>
    </cfRule>
  </conditionalFormatting>
  <conditionalFormatting sqref="F18:F19">
    <cfRule type="cellIs" dxfId="214" priority="111" operator="lessThan">
      <formula>1</formula>
    </cfRule>
  </conditionalFormatting>
  <conditionalFormatting sqref="D46:D47">
    <cfRule type="cellIs" dxfId="213" priority="106" operator="equal">
      <formula>0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616F-9B6A-4BA5-9ADE-073E147276ED}">
  <dimension ref="A2:L194"/>
  <sheetViews>
    <sheetView zoomScale="85" zoomScaleNormal="85" workbookViewId="0">
      <pane ySplit="5" topLeftCell="A168" activePane="bottomLeft" state="frozen"/>
      <selection pane="bottomLeft" activeCell="C188" sqref="C188:F188"/>
    </sheetView>
  </sheetViews>
  <sheetFormatPr baseColWidth="10" defaultColWidth="11.44140625" defaultRowHeight="13.8" x14ac:dyDescent="0.3"/>
  <cols>
    <col min="1" max="1" width="11.44140625" style="1"/>
    <col min="2" max="2" width="11.109375" style="1" customWidth="1"/>
    <col min="3" max="3" width="81.109375" style="1" customWidth="1"/>
    <col min="4" max="4" width="9.5546875" style="3" customWidth="1"/>
    <col min="5" max="5" width="11.5546875" style="4" customWidth="1"/>
    <col min="6" max="6" width="14.109375" style="5" bestFit="1" customWidth="1"/>
    <col min="7" max="7" width="20.44140625" style="5" customWidth="1"/>
    <col min="8" max="8" width="15.77734375" style="1" bestFit="1" customWidth="1"/>
    <col min="9" max="10" width="11.44140625" style="1"/>
    <col min="11" max="11" width="13.88671875" style="1" bestFit="1" customWidth="1"/>
    <col min="12" max="16384" width="11.44140625" style="1"/>
  </cols>
  <sheetData>
    <row r="2" spans="2:8" ht="15.6" x14ac:dyDescent="0.3">
      <c r="C2" s="2" t="s">
        <v>0</v>
      </c>
    </row>
    <row r="3" spans="2:8" ht="15.6" x14ac:dyDescent="0.3">
      <c r="C3" s="2" t="s">
        <v>1</v>
      </c>
    </row>
    <row r="4" spans="2:8" x14ac:dyDescent="0.3">
      <c r="C4" s="6" t="s">
        <v>2</v>
      </c>
    </row>
    <row r="5" spans="2:8" ht="18" x14ac:dyDescent="0.3">
      <c r="B5" s="7"/>
      <c r="D5" s="1"/>
      <c r="E5" s="1"/>
      <c r="F5" s="8"/>
      <c r="G5" s="9"/>
    </row>
    <row r="6" spans="2:8" ht="17.25" customHeight="1" x14ac:dyDescent="0.25">
      <c r="B6" s="84" t="s">
        <v>3</v>
      </c>
      <c r="C6" s="84" t="s">
        <v>4</v>
      </c>
      <c r="D6" s="84" t="s">
        <v>5</v>
      </c>
      <c r="E6" s="86" t="s">
        <v>6</v>
      </c>
      <c r="F6" s="10" t="s">
        <v>7</v>
      </c>
      <c r="G6" s="88" t="s">
        <v>8</v>
      </c>
    </row>
    <row r="7" spans="2:8" ht="17.25" customHeight="1" x14ac:dyDescent="0.25">
      <c r="B7" s="85"/>
      <c r="C7" s="85"/>
      <c r="D7" s="85"/>
      <c r="E7" s="87"/>
      <c r="F7" s="11" t="s">
        <v>9</v>
      </c>
      <c r="G7" s="89"/>
    </row>
    <row r="8" spans="2:8" ht="17.25" customHeight="1" x14ac:dyDescent="0.3">
      <c r="B8" s="12">
        <v>0</v>
      </c>
      <c r="C8" s="71" t="s">
        <v>10</v>
      </c>
      <c r="D8" s="71"/>
      <c r="E8" s="71"/>
      <c r="F8" s="71"/>
      <c r="G8" s="72"/>
    </row>
    <row r="9" spans="2:8" ht="17.25" customHeight="1" x14ac:dyDescent="0.3">
      <c r="B9" s="13" t="s">
        <v>11</v>
      </c>
      <c r="C9" s="14" t="s">
        <v>12</v>
      </c>
      <c r="D9" s="15" t="s">
        <v>13</v>
      </c>
      <c r="E9" s="16">
        <v>1</v>
      </c>
      <c r="F9" s="17"/>
      <c r="G9" s="17"/>
    </row>
    <row r="10" spans="2:8" ht="17.25" customHeight="1" x14ac:dyDescent="0.3">
      <c r="B10" s="13" t="s">
        <v>14</v>
      </c>
      <c r="C10" s="14" t="s">
        <v>15</v>
      </c>
      <c r="D10" s="15" t="s">
        <v>13</v>
      </c>
      <c r="E10" s="16">
        <v>1</v>
      </c>
      <c r="F10" s="17"/>
      <c r="G10" s="17"/>
    </row>
    <row r="11" spans="2:8" ht="17.25" customHeight="1" x14ac:dyDescent="0.3">
      <c r="B11" s="18"/>
      <c r="C11" s="69" t="s">
        <v>16</v>
      </c>
      <c r="D11" s="70"/>
      <c r="E11" s="70"/>
      <c r="F11" s="70"/>
      <c r="G11" s="19">
        <f>G9+G10</f>
        <v>0</v>
      </c>
      <c r="H11" s="20"/>
    </row>
    <row r="12" spans="2:8" ht="17.25" customHeight="1" x14ac:dyDescent="0.3">
      <c r="D12" s="1"/>
      <c r="E12" s="1"/>
      <c r="F12" s="1"/>
      <c r="G12" s="1"/>
      <c r="H12" s="20"/>
    </row>
    <row r="13" spans="2:8" ht="17.25" customHeight="1" x14ac:dyDescent="0.3">
      <c r="D13" s="1"/>
      <c r="E13" s="1"/>
      <c r="F13" s="1"/>
      <c r="G13" s="1"/>
    </row>
    <row r="14" spans="2:8" x14ac:dyDescent="0.3">
      <c r="B14" s="21" t="s">
        <v>17</v>
      </c>
      <c r="C14" s="71" t="s">
        <v>18</v>
      </c>
      <c r="D14" s="71"/>
      <c r="E14" s="71"/>
      <c r="F14" s="71"/>
      <c r="G14" s="72"/>
    </row>
    <row r="15" spans="2:8" x14ac:dyDescent="0.3">
      <c r="B15" s="73" t="s">
        <v>19</v>
      </c>
      <c r="C15" s="73"/>
      <c r="D15" s="73"/>
      <c r="E15" s="73"/>
      <c r="F15" s="73"/>
      <c r="G15" s="73"/>
    </row>
    <row r="16" spans="2:8" x14ac:dyDescent="0.3">
      <c r="B16" s="74" t="s">
        <v>20</v>
      </c>
      <c r="C16" s="22" t="s">
        <v>21</v>
      </c>
      <c r="D16" s="76" t="s">
        <v>22</v>
      </c>
      <c r="E16" s="78">
        <v>16.510000000000002</v>
      </c>
      <c r="F16" s="80"/>
      <c r="G16" s="82"/>
    </row>
    <row r="17" spans="2:12" x14ac:dyDescent="0.3">
      <c r="B17" s="75"/>
      <c r="C17" s="23" t="s">
        <v>23</v>
      </c>
      <c r="D17" s="77"/>
      <c r="E17" s="79"/>
      <c r="F17" s="81"/>
      <c r="G17" s="83"/>
    </row>
    <row r="18" spans="2:12" x14ac:dyDescent="0.3">
      <c r="B18" s="74" t="s">
        <v>24</v>
      </c>
      <c r="C18" s="22" t="s">
        <v>25</v>
      </c>
      <c r="D18" s="76" t="s">
        <v>26</v>
      </c>
      <c r="E18" s="78">
        <v>3.4</v>
      </c>
      <c r="F18" s="80"/>
      <c r="G18" s="82"/>
    </row>
    <row r="19" spans="2:12" x14ac:dyDescent="0.3">
      <c r="B19" s="75"/>
      <c r="C19" s="23" t="s">
        <v>27</v>
      </c>
      <c r="D19" s="77"/>
      <c r="E19" s="79"/>
      <c r="F19" s="81"/>
      <c r="G19" s="83"/>
    </row>
    <row r="20" spans="2:12" x14ac:dyDescent="0.3">
      <c r="B20" s="74" t="s">
        <v>28</v>
      </c>
      <c r="C20" s="22" t="s">
        <v>29</v>
      </c>
      <c r="D20" s="76" t="s">
        <v>26</v>
      </c>
      <c r="E20" s="78">
        <f>15.64-(1.36*2*1.72)</f>
        <v>10.961600000000001</v>
      </c>
      <c r="F20" s="80"/>
      <c r="G20" s="82"/>
    </row>
    <row r="21" spans="2:12" x14ac:dyDescent="0.3">
      <c r="B21" s="75"/>
      <c r="C21" s="23" t="s">
        <v>30</v>
      </c>
      <c r="D21" s="77"/>
      <c r="E21" s="79"/>
      <c r="F21" s="81"/>
      <c r="G21" s="83"/>
    </row>
    <row r="22" spans="2:12" x14ac:dyDescent="0.3">
      <c r="B22" s="74" t="s">
        <v>31</v>
      </c>
      <c r="C22" s="22" t="s">
        <v>32</v>
      </c>
      <c r="D22" s="76" t="s">
        <v>26</v>
      </c>
      <c r="E22" s="78">
        <f>45%*E18</f>
        <v>1.53</v>
      </c>
      <c r="F22" s="80"/>
      <c r="G22" s="82"/>
    </row>
    <row r="23" spans="2:12" x14ac:dyDescent="0.3">
      <c r="B23" s="75"/>
      <c r="C23" s="24" t="s">
        <v>33</v>
      </c>
      <c r="D23" s="77"/>
      <c r="E23" s="79"/>
      <c r="F23" s="81"/>
      <c r="G23" s="83"/>
      <c r="J23" s="25"/>
      <c r="K23" s="26"/>
    </row>
    <row r="24" spans="2:12" x14ac:dyDescent="0.3">
      <c r="B24" s="90" t="s">
        <v>34</v>
      </c>
      <c r="C24" s="91"/>
      <c r="D24" s="91"/>
      <c r="E24" s="91"/>
      <c r="F24" s="91"/>
      <c r="G24" s="92"/>
    </row>
    <row r="25" spans="2:12" ht="20.25" customHeight="1" x14ac:dyDescent="0.3">
      <c r="B25" s="74" t="s">
        <v>35</v>
      </c>
      <c r="C25" s="22" t="s">
        <v>36</v>
      </c>
      <c r="D25" s="76" t="s">
        <v>26</v>
      </c>
      <c r="E25" s="78">
        <f>(3.46*0.08/0.4)+(1.8*1*0.08*1.2)</f>
        <v>0.86480000000000001</v>
      </c>
      <c r="F25" s="80"/>
      <c r="G25" s="82"/>
      <c r="L25" s="28"/>
    </row>
    <row r="26" spans="2:12" x14ac:dyDescent="0.3">
      <c r="B26" s="75"/>
      <c r="C26" s="23" t="s">
        <v>37</v>
      </c>
      <c r="D26" s="77"/>
      <c r="E26" s="79"/>
      <c r="F26" s="81"/>
      <c r="G26" s="93"/>
    </row>
    <row r="27" spans="2:12" ht="20.25" customHeight="1" x14ac:dyDescent="0.3">
      <c r="B27" s="74" t="s">
        <v>38</v>
      </c>
      <c r="C27" s="22" t="s">
        <v>39</v>
      </c>
      <c r="D27" s="76" t="s">
        <v>26</v>
      </c>
      <c r="E27" s="78">
        <f>(3.46*0.05/0.4)+(1.8*1*0.05*1.2)</f>
        <v>0.54049999999999998</v>
      </c>
      <c r="F27" s="80"/>
      <c r="G27" s="82"/>
    </row>
    <row r="28" spans="2:12" x14ac:dyDescent="0.3">
      <c r="B28" s="75"/>
      <c r="C28" s="23" t="s">
        <v>27</v>
      </c>
      <c r="D28" s="77"/>
      <c r="E28" s="79"/>
      <c r="F28" s="81"/>
      <c r="G28" s="93"/>
    </row>
    <row r="29" spans="2:12" x14ac:dyDescent="0.3">
      <c r="B29" s="74" t="s">
        <v>40</v>
      </c>
      <c r="C29" s="22" t="s">
        <v>41</v>
      </c>
      <c r="D29" s="76" t="s">
        <v>26</v>
      </c>
      <c r="E29" s="78">
        <f>((E18)+(0.81*2))*1.5</f>
        <v>7.5299999999999994</v>
      </c>
      <c r="F29" s="80"/>
      <c r="G29" s="82"/>
    </row>
    <row r="30" spans="2:12" x14ac:dyDescent="0.3">
      <c r="B30" s="75"/>
      <c r="C30" s="24" t="s">
        <v>42</v>
      </c>
      <c r="D30" s="77"/>
      <c r="E30" s="79"/>
      <c r="F30" s="81"/>
      <c r="G30" s="93"/>
      <c r="H30" s="4"/>
    </row>
    <row r="31" spans="2:12" x14ac:dyDescent="0.3">
      <c r="B31" s="74" t="s">
        <v>43</v>
      </c>
      <c r="C31" s="22" t="s">
        <v>44</v>
      </c>
      <c r="D31" s="76" t="s">
        <v>22</v>
      </c>
      <c r="E31" s="78">
        <f>(0.15*(1.43+1.57)*1.2)</f>
        <v>0.53999999999999992</v>
      </c>
      <c r="F31" s="80"/>
      <c r="G31" s="82"/>
    </row>
    <row r="32" spans="2:12" x14ac:dyDescent="0.3">
      <c r="B32" s="75"/>
      <c r="C32" s="24" t="s">
        <v>45</v>
      </c>
      <c r="D32" s="77"/>
      <c r="E32" s="79"/>
      <c r="F32" s="81"/>
      <c r="G32" s="83"/>
    </row>
    <row r="33" spans="2:7" x14ac:dyDescent="0.3">
      <c r="B33" s="74" t="s">
        <v>46</v>
      </c>
      <c r="C33" s="22" t="s">
        <v>47</v>
      </c>
      <c r="D33" s="76" t="s">
        <v>22</v>
      </c>
      <c r="E33" s="78">
        <f>((1.8*1)+(1.2*3.08))*1.2</f>
        <v>6.5951999999999993</v>
      </c>
      <c r="F33" s="80"/>
      <c r="G33" s="82"/>
    </row>
    <row r="34" spans="2:7" x14ac:dyDescent="0.3">
      <c r="B34" s="75"/>
      <c r="C34" s="24" t="s">
        <v>48</v>
      </c>
      <c r="D34" s="77"/>
      <c r="E34" s="79"/>
      <c r="F34" s="81"/>
      <c r="G34" s="83"/>
    </row>
    <row r="35" spans="2:7" x14ac:dyDescent="0.3">
      <c r="B35" s="90" t="s">
        <v>49</v>
      </c>
      <c r="C35" s="91"/>
      <c r="D35" s="91"/>
      <c r="E35" s="91"/>
      <c r="F35" s="91"/>
      <c r="G35" s="92"/>
    </row>
    <row r="36" spans="2:7" x14ac:dyDescent="0.3">
      <c r="B36" s="74" t="s">
        <v>50</v>
      </c>
      <c r="C36" s="22" t="s">
        <v>51</v>
      </c>
      <c r="D36" s="76" t="s">
        <v>22</v>
      </c>
      <c r="E36" s="78">
        <f>0.53*0.24*3</f>
        <v>0.38160000000000005</v>
      </c>
      <c r="F36" s="80"/>
      <c r="G36" s="82"/>
    </row>
    <row r="37" spans="2:7" x14ac:dyDescent="0.3">
      <c r="B37" s="75"/>
      <c r="C37" s="23" t="s">
        <v>52</v>
      </c>
      <c r="D37" s="77"/>
      <c r="E37" s="79"/>
      <c r="F37" s="81"/>
      <c r="G37" s="93"/>
    </row>
    <row r="38" spans="2:7" ht="27.6" x14ac:dyDescent="0.3">
      <c r="B38" s="74" t="s">
        <v>53</v>
      </c>
      <c r="C38" s="22" t="s">
        <v>54</v>
      </c>
      <c r="D38" s="76" t="s">
        <v>22</v>
      </c>
      <c r="E38" s="78">
        <f>(((1.72*2.11)+(1.72*0.2*0.5))*5+(2.11*4.16))*1.2</f>
        <v>33.340319999999998</v>
      </c>
      <c r="F38" s="80"/>
      <c r="G38" s="82"/>
    </row>
    <row r="39" spans="2:7" x14ac:dyDescent="0.3">
      <c r="B39" s="75"/>
      <c r="C39" s="23" t="s">
        <v>55</v>
      </c>
      <c r="D39" s="77"/>
      <c r="E39" s="79"/>
      <c r="F39" s="81"/>
      <c r="G39" s="93"/>
    </row>
    <row r="40" spans="2:7" x14ac:dyDescent="0.3">
      <c r="B40" s="74" t="s">
        <v>56</v>
      </c>
      <c r="C40" s="22" t="s">
        <v>57</v>
      </c>
      <c r="D40" s="76" t="s">
        <v>26</v>
      </c>
      <c r="E40" s="78">
        <v>0.2</v>
      </c>
      <c r="F40" s="80"/>
      <c r="G40" s="82"/>
    </row>
    <row r="41" spans="2:7" x14ac:dyDescent="0.3">
      <c r="B41" s="75"/>
      <c r="C41" s="23" t="s">
        <v>58</v>
      </c>
      <c r="D41" s="77"/>
      <c r="E41" s="79"/>
      <c r="F41" s="81"/>
      <c r="G41" s="93"/>
    </row>
    <row r="42" spans="2:7" ht="20.25" customHeight="1" x14ac:dyDescent="0.3">
      <c r="B42" s="74" t="s">
        <v>59</v>
      </c>
      <c r="C42" s="22" t="s">
        <v>60</v>
      </c>
      <c r="D42" s="94" t="s">
        <v>26</v>
      </c>
      <c r="E42" s="78">
        <f>0.2*0.2*1.2*3*1.2</f>
        <v>0.17280000000000001</v>
      </c>
      <c r="F42" s="80"/>
      <c r="G42" s="96"/>
    </row>
    <row r="43" spans="2:7" x14ac:dyDescent="0.3">
      <c r="B43" s="75"/>
      <c r="C43" s="23" t="s">
        <v>61</v>
      </c>
      <c r="D43" s="95"/>
      <c r="E43" s="79"/>
      <c r="F43" s="81"/>
      <c r="G43" s="97"/>
    </row>
    <row r="44" spans="2:7" ht="20.25" customHeight="1" x14ac:dyDescent="0.25">
      <c r="B44" s="74" t="s">
        <v>62</v>
      </c>
      <c r="C44" s="29" t="s">
        <v>63</v>
      </c>
      <c r="D44" s="76" t="s">
        <v>64</v>
      </c>
      <c r="E44" s="78">
        <f>90*E42</f>
        <v>15.552000000000001</v>
      </c>
      <c r="F44" s="80"/>
      <c r="G44" s="82"/>
    </row>
    <row r="45" spans="2:7" x14ac:dyDescent="0.3">
      <c r="B45" s="75"/>
      <c r="C45" s="23" t="s">
        <v>61</v>
      </c>
      <c r="D45" s="77"/>
      <c r="E45" s="79"/>
      <c r="F45" s="81"/>
      <c r="G45" s="83"/>
    </row>
    <row r="46" spans="2:7" x14ac:dyDescent="0.25">
      <c r="B46" s="74" t="s">
        <v>65</v>
      </c>
      <c r="C46" s="29" t="s">
        <v>66</v>
      </c>
      <c r="D46" s="76" t="s">
        <v>22</v>
      </c>
      <c r="E46" s="78">
        <f>(((0.15*0.15*2)+(0.15*(1.49+1.57))+((0.2*0.2*2)+(0.2*1.2*2))*3)+(0.1*1)+(0.05*1.8))*1.5</f>
        <v>3.5609999999999999</v>
      </c>
      <c r="F46" s="80"/>
      <c r="G46" s="82"/>
    </row>
    <row r="47" spans="2:7" x14ac:dyDescent="0.25">
      <c r="B47" s="75"/>
      <c r="C47" s="30" t="s">
        <v>67</v>
      </c>
      <c r="D47" s="77"/>
      <c r="E47" s="79"/>
      <c r="F47" s="81"/>
      <c r="G47" s="83"/>
    </row>
    <row r="48" spans="2:7" x14ac:dyDescent="0.3">
      <c r="B48" s="74" t="s">
        <v>68</v>
      </c>
      <c r="C48" s="22" t="s">
        <v>69</v>
      </c>
      <c r="D48" s="76" t="s">
        <v>26</v>
      </c>
      <c r="E48" s="78">
        <f>1.02*2*1.2</f>
        <v>2.448</v>
      </c>
      <c r="F48" s="80"/>
      <c r="G48" s="82"/>
    </row>
    <row r="49" spans="2:7" x14ac:dyDescent="0.3">
      <c r="B49" s="75"/>
      <c r="C49" s="23" t="s">
        <v>70</v>
      </c>
      <c r="D49" s="77"/>
      <c r="E49" s="79"/>
      <c r="F49" s="81"/>
      <c r="G49" s="93"/>
    </row>
    <row r="50" spans="2:7" x14ac:dyDescent="0.3">
      <c r="B50" s="74" t="s">
        <v>71</v>
      </c>
      <c r="C50" s="22" t="s">
        <v>72</v>
      </c>
      <c r="D50" s="76" t="s">
        <v>73</v>
      </c>
      <c r="E50" s="78">
        <v>1</v>
      </c>
      <c r="F50" s="80"/>
      <c r="G50" s="82"/>
    </row>
    <row r="51" spans="2:7" x14ac:dyDescent="0.3">
      <c r="B51" s="75"/>
      <c r="C51" s="23" t="s">
        <v>74</v>
      </c>
      <c r="D51" s="77"/>
      <c r="E51" s="79"/>
      <c r="F51" s="81"/>
      <c r="G51" s="93"/>
    </row>
    <row r="52" spans="2:7" ht="27.6" x14ac:dyDescent="0.3">
      <c r="B52" s="74" t="s">
        <v>75</v>
      </c>
      <c r="C52" s="22" t="s">
        <v>76</v>
      </c>
      <c r="D52" s="94" t="s">
        <v>73</v>
      </c>
      <c r="E52" s="78">
        <v>2</v>
      </c>
      <c r="F52" s="80"/>
      <c r="G52" s="96"/>
    </row>
    <row r="53" spans="2:7" x14ac:dyDescent="0.3">
      <c r="B53" s="75"/>
      <c r="C53" s="23" t="s">
        <v>77</v>
      </c>
      <c r="D53" s="95"/>
      <c r="E53" s="79"/>
      <c r="F53" s="81"/>
      <c r="G53" s="97"/>
    </row>
    <row r="54" spans="2:7" ht="20.25" customHeight="1" x14ac:dyDescent="0.3">
      <c r="B54" s="74" t="s">
        <v>78</v>
      </c>
      <c r="C54" s="22" t="s">
        <v>79</v>
      </c>
      <c r="D54" s="76" t="s">
        <v>22</v>
      </c>
      <c r="E54" s="78">
        <f>((E38*2+10.41)*1.2)</f>
        <v>92.508767999999989</v>
      </c>
      <c r="F54" s="80"/>
      <c r="G54" s="82"/>
    </row>
    <row r="55" spans="2:7" x14ac:dyDescent="0.25">
      <c r="B55" s="75"/>
      <c r="C55" s="30" t="s">
        <v>80</v>
      </c>
      <c r="D55" s="77"/>
      <c r="E55" s="79"/>
      <c r="F55" s="81"/>
      <c r="G55" s="93"/>
    </row>
    <row r="56" spans="2:7" x14ac:dyDescent="0.25">
      <c r="B56" s="74" t="s">
        <v>81</v>
      </c>
      <c r="C56" s="29" t="s">
        <v>82</v>
      </c>
      <c r="D56" s="76" t="s">
        <v>22</v>
      </c>
      <c r="E56" s="78">
        <f>1*(1.49+1.57)*1.2</f>
        <v>3.6719999999999997</v>
      </c>
      <c r="F56" s="80"/>
      <c r="G56" s="82"/>
    </row>
    <row r="57" spans="2:7" x14ac:dyDescent="0.25">
      <c r="B57" s="75"/>
      <c r="C57" s="31" t="s">
        <v>83</v>
      </c>
      <c r="D57" s="77"/>
      <c r="E57" s="79"/>
      <c r="F57" s="81"/>
      <c r="G57" s="83"/>
    </row>
    <row r="58" spans="2:7" x14ac:dyDescent="0.25">
      <c r="B58" s="74" t="s">
        <v>84</v>
      </c>
      <c r="C58" s="29" t="s">
        <v>85</v>
      </c>
      <c r="D58" s="76" t="s">
        <v>26</v>
      </c>
      <c r="E58" s="78">
        <v>0.1</v>
      </c>
      <c r="F58" s="80"/>
      <c r="G58" s="82"/>
    </row>
    <row r="59" spans="2:7" x14ac:dyDescent="0.25">
      <c r="B59" s="75"/>
      <c r="C59" s="31" t="s">
        <v>86</v>
      </c>
      <c r="D59" s="77"/>
      <c r="E59" s="79"/>
      <c r="F59" s="81"/>
      <c r="G59" s="83"/>
    </row>
    <row r="60" spans="2:7" ht="27.6" x14ac:dyDescent="0.25">
      <c r="B60" s="74" t="s">
        <v>87</v>
      </c>
      <c r="C60" s="32" t="s">
        <v>88</v>
      </c>
      <c r="D60" s="76" t="s">
        <v>89</v>
      </c>
      <c r="E60" s="78">
        <v>1</v>
      </c>
      <c r="F60" s="80"/>
      <c r="G60" s="82"/>
    </row>
    <row r="61" spans="2:7" x14ac:dyDescent="0.25">
      <c r="B61" s="75"/>
      <c r="C61" s="31" t="s">
        <v>90</v>
      </c>
      <c r="D61" s="77"/>
      <c r="E61" s="79"/>
      <c r="F61" s="81"/>
      <c r="G61" s="83"/>
    </row>
    <row r="62" spans="2:7" x14ac:dyDescent="0.3">
      <c r="B62" s="98" t="s">
        <v>91</v>
      </c>
      <c r="C62" s="99"/>
      <c r="D62" s="99"/>
      <c r="E62" s="99"/>
      <c r="F62" s="99"/>
      <c r="G62" s="100"/>
    </row>
    <row r="63" spans="2:7" ht="41.4" x14ac:dyDescent="0.3">
      <c r="B63" s="74" t="s">
        <v>92</v>
      </c>
      <c r="C63" s="22" t="s">
        <v>93</v>
      </c>
      <c r="D63" s="76" t="s">
        <v>73</v>
      </c>
      <c r="E63" s="78">
        <v>2</v>
      </c>
      <c r="F63" s="80"/>
      <c r="G63" s="82"/>
    </row>
    <row r="64" spans="2:7" x14ac:dyDescent="0.25">
      <c r="B64" s="75"/>
      <c r="C64" s="31" t="s">
        <v>94</v>
      </c>
      <c r="D64" s="77"/>
      <c r="E64" s="79"/>
      <c r="F64" s="81"/>
      <c r="G64" s="93"/>
    </row>
    <row r="65" spans="2:7" ht="41.4" x14ac:dyDescent="0.3">
      <c r="B65" s="74" t="s">
        <v>95</v>
      </c>
      <c r="C65" s="22" t="s">
        <v>96</v>
      </c>
      <c r="D65" s="76" t="s">
        <v>73</v>
      </c>
      <c r="E65" s="78">
        <v>1</v>
      </c>
      <c r="F65" s="80"/>
      <c r="G65" s="82"/>
    </row>
    <row r="66" spans="2:7" x14ac:dyDescent="0.25">
      <c r="B66" s="75"/>
      <c r="C66" s="31" t="s">
        <v>97</v>
      </c>
      <c r="D66" s="77"/>
      <c r="E66" s="79"/>
      <c r="F66" s="81"/>
      <c r="G66" s="93"/>
    </row>
    <row r="67" spans="2:7" x14ac:dyDescent="0.25">
      <c r="B67" s="74" t="s">
        <v>98</v>
      </c>
      <c r="C67" s="29" t="s">
        <v>99</v>
      </c>
      <c r="D67" s="76" t="s">
        <v>100</v>
      </c>
      <c r="E67" s="78">
        <f>(4*3.08+(4*1.5))*1.2</f>
        <v>21.983999999999998</v>
      </c>
      <c r="F67" s="80"/>
      <c r="G67" s="82"/>
    </row>
    <row r="68" spans="2:7" x14ac:dyDescent="0.25">
      <c r="B68" s="75"/>
      <c r="C68" s="31" t="s">
        <v>101</v>
      </c>
      <c r="D68" s="77"/>
      <c r="E68" s="79"/>
      <c r="F68" s="81"/>
      <c r="G68" s="93"/>
    </row>
    <row r="69" spans="2:7" x14ac:dyDescent="0.25">
      <c r="B69" s="74" t="s">
        <v>102</v>
      </c>
      <c r="C69" s="29" t="s">
        <v>103</v>
      </c>
      <c r="D69" s="76" t="s">
        <v>100</v>
      </c>
      <c r="E69" s="78">
        <f>((3.08/0.35)+(1.5/0.35))*2.44*1.2</f>
        <v>38.314971428571425</v>
      </c>
      <c r="F69" s="80"/>
      <c r="G69" s="82"/>
    </row>
    <row r="70" spans="2:7" x14ac:dyDescent="0.25">
      <c r="B70" s="75"/>
      <c r="C70" s="31" t="s">
        <v>104</v>
      </c>
      <c r="D70" s="77"/>
      <c r="E70" s="79"/>
      <c r="F70" s="81"/>
      <c r="G70" s="93"/>
    </row>
    <row r="71" spans="2:7" x14ac:dyDescent="0.3">
      <c r="B71" s="74" t="s">
        <v>105</v>
      </c>
      <c r="C71" s="22" t="s">
        <v>106</v>
      </c>
      <c r="D71" s="76" t="s">
        <v>100</v>
      </c>
      <c r="E71" s="78">
        <f>(2.44*4+(3.08*2))*1.2</f>
        <v>19.103999999999999</v>
      </c>
      <c r="F71" s="80"/>
      <c r="G71" s="82"/>
    </row>
    <row r="72" spans="2:7" x14ac:dyDescent="0.25">
      <c r="B72" s="75"/>
      <c r="C72" s="31" t="s">
        <v>107</v>
      </c>
      <c r="D72" s="77"/>
      <c r="E72" s="79"/>
      <c r="F72" s="81"/>
      <c r="G72" s="83"/>
    </row>
    <row r="73" spans="2:7" ht="32.4" customHeight="1" x14ac:dyDescent="0.25">
      <c r="B73" s="74" t="s">
        <v>108</v>
      </c>
      <c r="C73" s="29" t="s">
        <v>109</v>
      </c>
      <c r="D73" s="76" t="s">
        <v>22</v>
      </c>
      <c r="E73" s="78">
        <f>((2.44*3.08)+(2.44*1.5))*1.2</f>
        <v>13.41024</v>
      </c>
      <c r="F73" s="80"/>
      <c r="G73" s="82"/>
    </row>
    <row r="74" spans="2:7" x14ac:dyDescent="0.25">
      <c r="B74" s="75"/>
      <c r="C74" s="31" t="s">
        <v>110</v>
      </c>
      <c r="D74" s="77"/>
      <c r="E74" s="79"/>
      <c r="F74" s="81"/>
      <c r="G74" s="93"/>
    </row>
    <row r="75" spans="2:7" ht="27.6" x14ac:dyDescent="0.3">
      <c r="B75" s="74" t="s">
        <v>111</v>
      </c>
      <c r="C75" s="22" t="s">
        <v>112</v>
      </c>
      <c r="D75" s="76" t="s">
        <v>22</v>
      </c>
      <c r="E75" s="78">
        <f>2.44*(3.08+1.5)*1.2</f>
        <v>13.41024</v>
      </c>
      <c r="F75" s="80"/>
      <c r="G75" s="82"/>
    </row>
    <row r="76" spans="2:7" x14ac:dyDescent="0.25">
      <c r="B76" s="75"/>
      <c r="C76" s="31" t="s">
        <v>113</v>
      </c>
      <c r="D76" s="77"/>
      <c r="E76" s="79"/>
      <c r="F76" s="81"/>
      <c r="G76" s="93"/>
    </row>
    <row r="77" spans="2:7" ht="27.6" x14ac:dyDescent="0.3">
      <c r="B77" s="74" t="s">
        <v>114</v>
      </c>
      <c r="C77" s="22" t="s">
        <v>115</v>
      </c>
      <c r="D77" s="76" t="s">
        <v>100</v>
      </c>
      <c r="E77" s="78">
        <f>((2.44*2+2.11)+(2.44*2+1.49+2.11))*1.2</f>
        <v>18.564</v>
      </c>
      <c r="F77" s="80"/>
      <c r="G77" s="82"/>
    </row>
    <row r="78" spans="2:7" x14ac:dyDescent="0.25">
      <c r="B78" s="75"/>
      <c r="C78" s="31" t="s">
        <v>116</v>
      </c>
      <c r="D78" s="77"/>
      <c r="E78" s="79"/>
      <c r="F78" s="81"/>
      <c r="G78" s="93"/>
    </row>
    <row r="79" spans="2:7" ht="27.6" x14ac:dyDescent="0.3">
      <c r="B79" s="74" t="s">
        <v>117</v>
      </c>
      <c r="C79" s="22" t="s">
        <v>118</v>
      </c>
      <c r="D79" s="76" t="s">
        <v>73</v>
      </c>
      <c r="E79" s="78">
        <v>2</v>
      </c>
      <c r="F79" s="80"/>
      <c r="G79" s="82"/>
    </row>
    <row r="80" spans="2:7" x14ac:dyDescent="0.25">
      <c r="B80" s="75"/>
      <c r="C80" s="31" t="s">
        <v>119</v>
      </c>
      <c r="D80" s="77"/>
      <c r="E80" s="79"/>
      <c r="F80" s="81"/>
      <c r="G80" s="93"/>
    </row>
    <row r="81" spans="2:7" ht="33" customHeight="1" x14ac:dyDescent="0.3">
      <c r="B81" s="74" t="s">
        <v>120</v>
      </c>
      <c r="C81" s="22" t="s">
        <v>121</v>
      </c>
      <c r="D81" s="76" t="s">
        <v>13</v>
      </c>
      <c r="E81" s="78">
        <v>1</v>
      </c>
      <c r="F81" s="80"/>
      <c r="G81" s="82"/>
    </row>
    <row r="82" spans="2:7" x14ac:dyDescent="0.25">
      <c r="B82" s="75"/>
      <c r="C82" s="31" t="s">
        <v>122</v>
      </c>
      <c r="D82" s="77"/>
      <c r="E82" s="79"/>
      <c r="F82" s="81"/>
      <c r="G82" s="93"/>
    </row>
    <row r="83" spans="2:7" ht="46.8" customHeight="1" x14ac:dyDescent="0.3">
      <c r="B83" s="74" t="s">
        <v>123</v>
      </c>
      <c r="C83" s="22" t="s">
        <v>124</v>
      </c>
      <c r="D83" s="76" t="s">
        <v>73</v>
      </c>
      <c r="E83" s="78">
        <v>2</v>
      </c>
      <c r="F83" s="80"/>
      <c r="G83" s="82"/>
    </row>
    <row r="84" spans="2:7" x14ac:dyDescent="0.25">
      <c r="B84" s="75"/>
      <c r="C84" s="31" t="s">
        <v>125</v>
      </c>
      <c r="D84" s="77"/>
      <c r="E84" s="79"/>
      <c r="F84" s="81"/>
      <c r="G84" s="93"/>
    </row>
    <row r="85" spans="2:7" x14ac:dyDescent="0.3">
      <c r="B85" s="98" t="s">
        <v>126</v>
      </c>
      <c r="C85" s="99"/>
      <c r="D85" s="99"/>
      <c r="E85" s="99"/>
      <c r="F85" s="99"/>
      <c r="G85" s="100"/>
    </row>
    <row r="86" spans="2:7" x14ac:dyDescent="0.3">
      <c r="B86" s="74" t="s">
        <v>127</v>
      </c>
      <c r="C86" s="22" t="s">
        <v>128</v>
      </c>
      <c r="D86" s="76" t="s">
        <v>22</v>
      </c>
      <c r="E86" s="78">
        <f>E54-10.41</f>
        <v>82.098767999999993</v>
      </c>
      <c r="F86" s="80"/>
      <c r="G86" s="82"/>
    </row>
    <row r="87" spans="2:7" x14ac:dyDescent="0.3">
      <c r="B87" s="75"/>
      <c r="C87" s="23" t="s">
        <v>129</v>
      </c>
      <c r="D87" s="77"/>
      <c r="E87" s="79"/>
      <c r="F87" s="81"/>
      <c r="G87" s="93"/>
    </row>
    <row r="88" spans="2:7" x14ac:dyDescent="0.3">
      <c r="B88" s="74" t="s">
        <v>130</v>
      </c>
      <c r="C88" s="22" t="s">
        <v>131</v>
      </c>
      <c r="D88" s="76" t="s">
        <v>22</v>
      </c>
      <c r="E88" s="78">
        <f>E86</f>
        <v>82.098767999999993</v>
      </c>
      <c r="F88" s="80"/>
      <c r="G88" s="82"/>
    </row>
    <row r="89" spans="2:7" x14ac:dyDescent="0.3">
      <c r="B89" s="75"/>
      <c r="C89" s="23" t="s">
        <v>129</v>
      </c>
      <c r="D89" s="77"/>
      <c r="E89" s="79"/>
      <c r="F89" s="81"/>
      <c r="G89" s="93"/>
    </row>
    <row r="90" spans="2:7" x14ac:dyDescent="0.3">
      <c r="B90" s="74" t="s">
        <v>132</v>
      </c>
      <c r="C90" s="22" t="s">
        <v>133</v>
      </c>
      <c r="D90" s="76" t="s">
        <v>13</v>
      </c>
      <c r="E90" s="78">
        <v>1</v>
      </c>
      <c r="F90" s="80"/>
      <c r="G90" s="82"/>
    </row>
    <row r="91" spans="2:7" x14ac:dyDescent="0.3">
      <c r="B91" s="75"/>
      <c r="C91" s="23" t="s">
        <v>134</v>
      </c>
      <c r="D91" s="77"/>
      <c r="E91" s="79"/>
      <c r="F91" s="81"/>
      <c r="G91" s="93"/>
    </row>
    <row r="92" spans="2:7" x14ac:dyDescent="0.3">
      <c r="B92" s="98" t="s">
        <v>135</v>
      </c>
      <c r="C92" s="99"/>
      <c r="D92" s="99"/>
      <c r="E92" s="99"/>
      <c r="F92" s="99"/>
      <c r="G92" s="100"/>
    </row>
    <row r="93" spans="2:7" x14ac:dyDescent="0.25">
      <c r="B93" s="74" t="s">
        <v>136</v>
      </c>
      <c r="C93" s="29" t="s">
        <v>137</v>
      </c>
      <c r="D93" s="76" t="s">
        <v>73</v>
      </c>
      <c r="E93" s="78">
        <v>8</v>
      </c>
      <c r="F93" s="80"/>
      <c r="G93" s="82"/>
    </row>
    <row r="94" spans="2:7" x14ac:dyDescent="0.25">
      <c r="B94" s="75"/>
      <c r="C94" s="31" t="s">
        <v>138</v>
      </c>
      <c r="D94" s="77"/>
      <c r="E94" s="79"/>
      <c r="F94" s="81"/>
      <c r="G94" s="93"/>
    </row>
    <row r="95" spans="2:7" x14ac:dyDescent="0.25">
      <c r="B95" s="74" t="s">
        <v>139</v>
      </c>
      <c r="C95" s="29" t="s">
        <v>140</v>
      </c>
      <c r="D95" s="76" t="s">
        <v>73</v>
      </c>
      <c r="E95" s="78">
        <v>8</v>
      </c>
      <c r="F95" s="80"/>
      <c r="G95" s="82"/>
    </row>
    <row r="96" spans="2:7" x14ac:dyDescent="0.25">
      <c r="B96" s="75"/>
      <c r="C96" s="31" t="s">
        <v>138</v>
      </c>
      <c r="D96" s="77"/>
      <c r="E96" s="79"/>
      <c r="F96" s="81"/>
      <c r="G96" s="93"/>
    </row>
    <row r="97" spans="2:7" x14ac:dyDescent="0.25">
      <c r="B97" s="74" t="s">
        <v>141</v>
      </c>
      <c r="C97" s="29" t="s">
        <v>142</v>
      </c>
      <c r="D97" s="76" t="s">
        <v>100</v>
      </c>
      <c r="E97" s="78">
        <v>16</v>
      </c>
      <c r="F97" s="80"/>
      <c r="G97" s="82"/>
    </row>
    <row r="98" spans="2:7" x14ac:dyDescent="0.25">
      <c r="B98" s="75"/>
      <c r="C98" s="31" t="s">
        <v>138</v>
      </c>
      <c r="D98" s="77"/>
      <c r="E98" s="79"/>
      <c r="F98" s="81"/>
      <c r="G98" s="93"/>
    </row>
    <row r="99" spans="2:7" x14ac:dyDescent="0.25">
      <c r="B99" s="74" t="s">
        <v>143</v>
      </c>
      <c r="C99" s="29" t="s">
        <v>144</v>
      </c>
      <c r="D99" s="76" t="s">
        <v>100</v>
      </c>
      <c r="E99" s="78">
        <v>10</v>
      </c>
      <c r="F99" s="80"/>
      <c r="G99" s="82"/>
    </row>
    <row r="100" spans="2:7" x14ac:dyDescent="0.25">
      <c r="B100" s="75"/>
      <c r="C100" s="31" t="s">
        <v>145</v>
      </c>
      <c r="D100" s="77"/>
      <c r="E100" s="79"/>
      <c r="F100" s="81"/>
      <c r="G100" s="83"/>
    </row>
    <row r="101" spans="2:7" x14ac:dyDescent="0.25">
      <c r="B101" s="74" t="s">
        <v>146</v>
      </c>
      <c r="C101" s="29" t="s">
        <v>147</v>
      </c>
      <c r="D101" s="76" t="s">
        <v>73</v>
      </c>
      <c r="E101" s="78">
        <v>2</v>
      </c>
      <c r="F101" s="80"/>
      <c r="G101" s="82"/>
    </row>
    <row r="102" spans="2:7" x14ac:dyDescent="0.25">
      <c r="B102" s="75"/>
      <c r="C102" s="31" t="s">
        <v>145</v>
      </c>
      <c r="D102" s="77"/>
      <c r="E102" s="79"/>
      <c r="F102" s="81"/>
      <c r="G102" s="83"/>
    </row>
    <row r="103" spans="2:7" x14ac:dyDescent="0.25">
      <c r="B103" s="74" t="s">
        <v>148</v>
      </c>
      <c r="C103" s="29" t="s">
        <v>149</v>
      </c>
      <c r="D103" s="76" t="s">
        <v>73</v>
      </c>
      <c r="E103" s="78">
        <v>2</v>
      </c>
      <c r="F103" s="80"/>
      <c r="G103" s="82"/>
    </row>
    <row r="104" spans="2:7" x14ac:dyDescent="0.25">
      <c r="B104" s="75"/>
      <c r="C104" s="31" t="s">
        <v>150</v>
      </c>
      <c r="D104" s="77"/>
      <c r="E104" s="79"/>
      <c r="F104" s="81"/>
      <c r="G104" s="83"/>
    </row>
    <row r="105" spans="2:7" x14ac:dyDescent="0.25">
      <c r="B105" s="74" t="s">
        <v>151</v>
      </c>
      <c r="C105" s="29" t="s">
        <v>152</v>
      </c>
      <c r="D105" s="76" t="s">
        <v>73</v>
      </c>
      <c r="E105" s="78">
        <v>1</v>
      </c>
      <c r="F105" s="80"/>
      <c r="G105" s="82"/>
    </row>
    <row r="106" spans="2:7" x14ac:dyDescent="0.25">
      <c r="B106" s="75"/>
      <c r="C106" s="31" t="s">
        <v>153</v>
      </c>
      <c r="D106" s="77"/>
      <c r="E106" s="79"/>
      <c r="F106" s="81"/>
      <c r="G106" s="83"/>
    </row>
    <row r="107" spans="2:7" x14ac:dyDescent="0.25">
      <c r="B107" s="74" t="s">
        <v>154</v>
      </c>
      <c r="C107" s="29" t="s">
        <v>155</v>
      </c>
      <c r="D107" s="76" t="s">
        <v>73</v>
      </c>
      <c r="E107" s="78">
        <v>4</v>
      </c>
      <c r="F107" s="80"/>
      <c r="G107" s="82"/>
    </row>
    <row r="108" spans="2:7" x14ac:dyDescent="0.25">
      <c r="B108" s="75"/>
      <c r="C108" s="31" t="s">
        <v>156</v>
      </c>
      <c r="D108" s="77"/>
      <c r="E108" s="79"/>
      <c r="F108" s="81"/>
      <c r="G108" s="83"/>
    </row>
    <row r="109" spans="2:7" x14ac:dyDescent="0.3">
      <c r="B109" s="74" t="s">
        <v>157</v>
      </c>
      <c r="C109" s="22" t="s">
        <v>158</v>
      </c>
      <c r="D109" s="76" t="s">
        <v>73</v>
      </c>
      <c r="E109" s="78">
        <v>1</v>
      </c>
      <c r="F109" s="80"/>
      <c r="G109" s="82"/>
    </row>
    <row r="110" spans="2:7" x14ac:dyDescent="0.25">
      <c r="B110" s="75"/>
      <c r="C110" s="31" t="s">
        <v>159</v>
      </c>
      <c r="D110" s="77"/>
      <c r="E110" s="79"/>
      <c r="F110" s="81"/>
      <c r="G110" s="83"/>
    </row>
    <row r="111" spans="2:7" ht="33" customHeight="1" x14ac:dyDescent="0.25">
      <c r="B111" s="74" t="s">
        <v>160</v>
      </c>
      <c r="C111" s="29" t="s">
        <v>161</v>
      </c>
      <c r="D111" s="76" t="s">
        <v>73</v>
      </c>
      <c r="E111" s="78">
        <f>3</f>
        <v>3</v>
      </c>
      <c r="F111" s="80"/>
      <c r="G111" s="82"/>
    </row>
    <row r="112" spans="2:7" x14ac:dyDescent="0.25">
      <c r="B112" s="75"/>
      <c r="C112" s="31" t="s">
        <v>162</v>
      </c>
      <c r="D112" s="77"/>
      <c r="E112" s="79"/>
      <c r="F112" s="81"/>
      <c r="G112" s="93"/>
    </row>
    <row r="113" spans="1:8" x14ac:dyDescent="0.25">
      <c r="B113" s="74" t="s">
        <v>163</v>
      </c>
      <c r="C113" s="29" t="s">
        <v>164</v>
      </c>
      <c r="D113" s="76" t="s">
        <v>73</v>
      </c>
      <c r="E113" s="78">
        <v>2</v>
      </c>
      <c r="F113" s="80"/>
      <c r="G113" s="82"/>
    </row>
    <row r="114" spans="1:8" x14ac:dyDescent="0.25">
      <c r="B114" s="75"/>
      <c r="C114" s="31" t="s">
        <v>165</v>
      </c>
      <c r="D114" s="77"/>
      <c r="E114" s="79"/>
      <c r="F114" s="81"/>
      <c r="G114" s="93"/>
    </row>
    <row r="115" spans="1:8" x14ac:dyDescent="0.25">
      <c r="B115" s="74" t="s">
        <v>166</v>
      </c>
      <c r="C115" s="29" t="s">
        <v>167</v>
      </c>
      <c r="D115" s="76" t="s">
        <v>73</v>
      </c>
      <c r="E115" s="78">
        <v>10</v>
      </c>
      <c r="F115" s="80"/>
      <c r="G115" s="82"/>
    </row>
    <row r="116" spans="1:8" x14ac:dyDescent="0.25">
      <c r="B116" s="75"/>
      <c r="C116" s="31" t="s">
        <v>168</v>
      </c>
      <c r="D116" s="77"/>
      <c r="E116" s="79"/>
      <c r="F116" s="81"/>
      <c r="G116" s="93"/>
    </row>
    <row r="117" spans="1:8" x14ac:dyDescent="0.3">
      <c r="B117" s="98" t="s">
        <v>169</v>
      </c>
      <c r="C117" s="99"/>
      <c r="D117" s="99"/>
      <c r="E117" s="99"/>
      <c r="F117" s="99"/>
      <c r="G117" s="100"/>
    </row>
    <row r="118" spans="1:8" x14ac:dyDescent="0.25">
      <c r="B118" s="34" t="s">
        <v>170</v>
      </c>
      <c r="C118" s="35" t="s">
        <v>171</v>
      </c>
      <c r="D118" s="36" t="s">
        <v>73</v>
      </c>
      <c r="E118" s="37">
        <v>2</v>
      </c>
      <c r="F118" s="38"/>
      <c r="G118" s="39"/>
    </row>
    <row r="119" spans="1:8" x14ac:dyDescent="0.25">
      <c r="B119" s="34" t="s">
        <v>172</v>
      </c>
      <c r="C119" s="35" t="s">
        <v>173</v>
      </c>
      <c r="D119" s="36" t="s">
        <v>73</v>
      </c>
      <c r="E119" s="37">
        <v>1</v>
      </c>
      <c r="F119" s="38"/>
      <c r="G119" s="39"/>
    </row>
    <row r="120" spans="1:8" x14ac:dyDescent="0.25">
      <c r="B120" s="34" t="s">
        <v>174</v>
      </c>
      <c r="C120" s="35" t="s">
        <v>175</v>
      </c>
      <c r="D120" s="36" t="s">
        <v>73</v>
      </c>
      <c r="E120" s="37">
        <v>1</v>
      </c>
      <c r="F120" s="38"/>
      <c r="G120" s="39"/>
    </row>
    <row r="121" spans="1:8" x14ac:dyDescent="0.3">
      <c r="B121" s="40"/>
      <c r="C121" s="101" t="s">
        <v>176</v>
      </c>
      <c r="D121" s="101"/>
      <c r="E121" s="101"/>
      <c r="F121" s="101"/>
      <c r="G121" s="41">
        <f>+SUM(G16:G120)</f>
        <v>0</v>
      </c>
    </row>
    <row r="122" spans="1:8" x14ac:dyDescent="0.3">
      <c r="B122" s="42"/>
      <c r="C122" s="43"/>
      <c r="D122" s="43"/>
      <c r="E122" s="43"/>
      <c r="F122" s="43"/>
      <c r="G122" s="44"/>
      <c r="H122" s="45"/>
    </row>
    <row r="123" spans="1:8" x14ac:dyDescent="0.3">
      <c r="B123" s="42"/>
      <c r="C123" s="43"/>
      <c r="D123" s="43"/>
      <c r="E123" s="43"/>
      <c r="F123" s="43"/>
      <c r="G123" s="44"/>
    </row>
    <row r="124" spans="1:8" x14ac:dyDescent="0.3">
      <c r="A124" s="1" t="s">
        <v>177</v>
      </c>
      <c r="B124" s="21" t="s">
        <v>178</v>
      </c>
      <c r="C124" s="71" t="s">
        <v>179</v>
      </c>
      <c r="D124" s="71"/>
      <c r="E124" s="71"/>
      <c r="F124" s="71"/>
      <c r="G124" s="72"/>
    </row>
    <row r="125" spans="1:8" x14ac:dyDescent="0.3">
      <c r="B125" s="73" t="s">
        <v>19</v>
      </c>
      <c r="C125" s="73"/>
      <c r="D125" s="73"/>
      <c r="E125" s="73"/>
      <c r="F125" s="73"/>
      <c r="G125" s="73"/>
    </row>
    <row r="126" spans="1:8" x14ac:dyDescent="0.3">
      <c r="B126" s="74" t="s">
        <v>180</v>
      </c>
      <c r="C126" s="22" t="s">
        <v>21</v>
      </c>
      <c r="D126" s="76" t="s">
        <v>22</v>
      </c>
      <c r="E126" s="78">
        <v>5</v>
      </c>
      <c r="F126" s="80"/>
      <c r="G126" s="82"/>
    </row>
    <row r="127" spans="1:8" x14ac:dyDescent="0.3">
      <c r="B127" s="75"/>
      <c r="C127" s="23" t="s">
        <v>181</v>
      </c>
      <c r="D127" s="77"/>
      <c r="E127" s="79"/>
      <c r="F127" s="81"/>
      <c r="G127" s="83"/>
    </row>
    <row r="128" spans="1:8" x14ac:dyDescent="0.3">
      <c r="B128" s="74" t="s">
        <v>182</v>
      </c>
      <c r="C128" s="22" t="s">
        <v>25</v>
      </c>
      <c r="D128" s="76" t="s">
        <v>26</v>
      </c>
      <c r="E128" s="78">
        <v>0.5</v>
      </c>
      <c r="F128" s="80"/>
      <c r="G128" s="82"/>
    </row>
    <row r="129" spans="2:7" x14ac:dyDescent="0.3">
      <c r="B129" s="75"/>
      <c r="C129" s="23" t="s">
        <v>181</v>
      </c>
      <c r="D129" s="77"/>
      <c r="E129" s="79"/>
      <c r="F129" s="81"/>
      <c r="G129" s="83"/>
    </row>
    <row r="130" spans="2:7" x14ac:dyDescent="0.3">
      <c r="B130" s="74" t="s">
        <v>183</v>
      </c>
      <c r="C130" s="22" t="s">
        <v>184</v>
      </c>
      <c r="D130" s="76" t="s">
        <v>26</v>
      </c>
      <c r="E130" s="78">
        <v>13</v>
      </c>
      <c r="F130" s="80"/>
      <c r="G130" s="82"/>
    </row>
    <row r="131" spans="2:7" x14ac:dyDescent="0.3">
      <c r="B131" s="75"/>
      <c r="C131" s="23" t="s">
        <v>185</v>
      </c>
      <c r="D131" s="77"/>
      <c r="E131" s="79"/>
      <c r="F131" s="81"/>
      <c r="G131" s="83"/>
    </row>
    <row r="132" spans="2:7" x14ac:dyDescent="0.3">
      <c r="B132" s="74" t="s">
        <v>186</v>
      </c>
      <c r="C132" s="22" t="s">
        <v>32</v>
      </c>
      <c r="D132" s="76" t="s">
        <v>26</v>
      </c>
      <c r="E132" s="78">
        <v>0.2</v>
      </c>
      <c r="F132" s="80"/>
      <c r="G132" s="82"/>
    </row>
    <row r="133" spans="2:7" x14ac:dyDescent="0.3">
      <c r="B133" s="75"/>
      <c r="C133" s="24" t="s">
        <v>181</v>
      </c>
      <c r="D133" s="77"/>
      <c r="E133" s="79"/>
      <c r="F133" s="81"/>
      <c r="G133" s="83"/>
    </row>
    <row r="134" spans="2:7" x14ac:dyDescent="0.3">
      <c r="B134" s="98" t="s">
        <v>187</v>
      </c>
      <c r="C134" s="99"/>
      <c r="D134" s="99"/>
      <c r="E134" s="99"/>
      <c r="F134" s="99"/>
      <c r="G134" s="100"/>
    </row>
    <row r="135" spans="2:7" x14ac:dyDescent="0.3">
      <c r="B135" s="74" t="s">
        <v>188</v>
      </c>
      <c r="C135" s="22" t="s">
        <v>36</v>
      </c>
      <c r="D135" s="76" t="s">
        <v>22</v>
      </c>
      <c r="E135" s="78">
        <v>3.35</v>
      </c>
      <c r="F135" s="80"/>
      <c r="G135" s="82"/>
    </row>
    <row r="136" spans="2:7" x14ac:dyDescent="0.3">
      <c r="B136" s="75"/>
      <c r="C136" s="23" t="s">
        <v>189</v>
      </c>
      <c r="D136" s="77"/>
      <c r="E136" s="79"/>
      <c r="F136" s="81"/>
      <c r="G136" s="83"/>
    </row>
    <row r="137" spans="2:7" x14ac:dyDescent="0.3">
      <c r="B137" s="74" t="s">
        <v>190</v>
      </c>
      <c r="C137" s="22" t="s">
        <v>39</v>
      </c>
      <c r="D137" s="76" t="s">
        <v>26</v>
      </c>
      <c r="E137" s="78">
        <v>0.17</v>
      </c>
      <c r="F137" s="80"/>
      <c r="G137" s="82"/>
    </row>
    <row r="138" spans="2:7" x14ac:dyDescent="0.3">
      <c r="B138" s="75"/>
      <c r="C138" s="23" t="s">
        <v>191</v>
      </c>
      <c r="D138" s="77"/>
      <c r="E138" s="79"/>
      <c r="F138" s="81"/>
      <c r="G138" s="83"/>
    </row>
    <row r="139" spans="2:7" x14ac:dyDescent="0.3">
      <c r="B139" s="74" t="s">
        <v>192</v>
      </c>
      <c r="C139" s="22" t="s">
        <v>193</v>
      </c>
      <c r="D139" s="76" t="s">
        <v>26</v>
      </c>
      <c r="E139" s="78">
        <v>0.4</v>
      </c>
      <c r="F139" s="80"/>
      <c r="G139" s="82"/>
    </row>
    <row r="140" spans="2:7" x14ac:dyDescent="0.3">
      <c r="B140" s="75"/>
      <c r="C140" s="24" t="s">
        <v>194</v>
      </c>
      <c r="D140" s="77"/>
      <c r="E140" s="79"/>
      <c r="F140" s="81"/>
      <c r="G140" s="83"/>
    </row>
    <row r="141" spans="2:7" x14ac:dyDescent="0.3">
      <c r="B141" s="74" t="s">
        <v>195</v>
      </c>
      <c r="C141" s="22" t="s">
        <v>57</v>
      </c>
      <c r="D141" s="76" t="s">
        <v>26</v>
      </c>
      <c r="E141" s="78">
        <v>0.45</v>
      </c>
      <c r="F141" s="80"/>
      <c r="G141" s="82"/>
    </row>
    <row r="142" spans="2:7" x14ac:dyDescent="0.3">
      <c r="B142" s="75"/>
      <c r="C142" s="23" t="s">
        <v>196</v>
      </c>
      <c r="D142" s="77"/>
      <c r="E142" s="79"/>
      <c r="F142" s="81"/>
      <c r="G142" s="83"/>
    </row>
    <row r="143" spans="2:7" x14ac:dyDescent="0.3">
      <c r="B143" s="74" t="s">
        <v>197</v>
      </c>
      <c r="C143" s="22" t="s">
        <v>60</v>
      </c>
      <c r="D143" s="76" t="s">
        <v>26</v>
      </c>
      <c r="E143" s="78">
        <v>0.6</v>
      </c>
      <c r="F143" s="80"/>
      <c r="G143" s="82"/>
    </row>
    <row r="144" spans="2:7" x14ac:dyDescent="0.3">
      <c r="B144" s="75"/>
      <c r="C144" s="23" t="s">
        <v>198</v>
      </c>
      <c r="D144" s="77"/>
      <c r="E144" s="79"/>
      <c r="F144" s="81"/>
      <c r="G144" s="83"/>
    </row>
    <row r="145" spans="2:7" x14ac:dyDescent="0.25">
      <c r="B145" s="74" t="s">
        <v>199</v>
      </c>
      <c r="C145" s="29" t="s">
        <v>63</v>
      </c>
      <c r="D145" s="76" t="s">
        <v>64</v>
      </c>
      <c r="E145" s="78">
        <v>25</v>
      </c>
      <c r="F145" s="80"/>
      <c r="G145" s="82"/>
    </row>
    <row r="146" spans="2:7" x14ac:dyDescent="0.3">
      <c r="B146" s="75"/>
      <c r="C146" s="23" t="s">
        <v>198</v>
      </c>
      <c r="D146" s="77"/>
      <c r="E146" s="79"/>
      <c r="F146" s="81"/>
      <c r="G146" s="83"/>
    </row>
    <row r="147" spans="2:7" x14ac:dyDescent="0.25">
      <c r="B147" s="74" t="s">
        <v>200</v>
      </c>
      <c r="C147" s="29" t="s">
        <v>66</v>
      </c>
      <c r="D147" s="76" t="s">
        <v>22</v>
      </c>
      <c r="E147" s="78">
        <v>11</v>
      </c>
      <c r="F147" s="80"/>
      <c r="G147" s="82"/>
    </row>
    <row r="148" spans="2:7" x14ac:dyDescent="0.25">
      <c r="B148" s="75"/>
      <c r="C148" s="30" t="s">
        <v>67</v>
      </c>
      <c r="D148" s="77"/>
      <c r="E148" s="79"/>
      <c r="F148" s="81"/>
      <c r="G148" s="83"/>
    </row>
    <row r="149" spans="2:7" x14ac:dyDescent="0.3">
      <c r="B149" s="74" t="s">
        <v>201</v>
      </c>
      <c r="C149" s="22" t="s">
        <v>202</v>
      </c>
      <c r="D149" s="76" t="s">
        <v>73</v>
      </c>
      <c r="E149" s="78">
        <v>9</v>
      </c>
      <c r="F149" s="80"/>
      <c r="G149" s="82"/>
    </row>
    <row r="150" spans="2:7" x14ac:dyDescent="0.25">
      <c r="B150" s="75"/>
      <c r="C150" s="30" t="s">
        <v>203</v>
      </c>
      <c r="D150" s="77"/>
      <c r="E150" s="79"/>
      <c r="F150" s="81"/>
      <c r="G150" s="83"/>
    </row>
    <row r="151" spans="2:7" x14ac:dyDescent="0.3">
      <c r="B151" s="74" t="s">
        <v>204</v>
      </c>
      <c r="C151" s="22" t="s">
        <v>205</v>
      </c>
      <c r="D151" s="76" t="s">
        <v>73</v>
      </c>
      <c r="E151" s="78">
        <v>5</v>
      </c>
      <c r="F151" s="80"/>
      <c r="G151" s="82"/>
    </row>
    <row r="152" spans="2:7" x14ac:dyDescent="0.25">
      <c r="B152" s="75"/>
      <c r="C152" s="30" t="s">
        <v>203</v>
      </c>
      <c r="D152" s="77"/>
      <c r="E152" s="79"/>
      <c r="F152" s="81"/>
      <c r="G152" s="83"/>
    </row>
    <row r="153" spans="2:7" x14ac:dyDescent="0.3">
      <c r="B153" s="74" t="s">
        <v>206</v>
      </c>
      <c r="C153" s="22" t="s">
        <v>207</v>
      </c>
      <c r="D153" s="76" t="s">
        <v>73</v>
      </c>
      <c r="E153" s="78">
        <v>1</v>
      </c>
      <c r="F153" s="80"/>
      <c r="G153" s="82"/>
    </row>
    <row r="154" spans="2:7" x14ac:dyDescent="0.25">
      <c r="B154" s="75"/>
      <c r="C154" s="30" t="s">
        <v>203</v>
      </c>
      <c r="D154" s="77"/>
      <c r="E154" s="79"/>
      <c r="F154" s="81"/>
      <c r="G154" s="83"/>
    </row>
    <row r="155" spans="2:7" x14ac:dyDescent="0.3">
      <c r="B155" s="74" t="s">
        <v>208</v>
      </c>
      <c r="C155" s="22" t="s">
        <v>79</v>
      </c>
      <c r="D155" s="76" t="s">
        <v>22</v>
      </c>
      <c r="E155" s="78">
        <v>6.5</v>
      </c>
      <c r="F155" s="80"/>
      <c r="G155" s="82"/>
    </row>
    <row r="156" spans="2:7" x14ac:dyDescent="0.25">
      <c r="B156" s="75"/>
      <c r="C156" s="30" t="s">
        <v>209</v>
      </c>
      <c r="D156" s="77"/>
      <c r="E156" s="79"/>
      <c r="F156" s="81"/>
      <c r="G156" s="83"/>
    </row>
    <row r="157" spans="2:7" x14ac:dyDescent="0.25">
      <c r="B157" s="74" t="s">
        <v>210</v>
      </c>
      <c r="C157" s="29" t="s">
        <v>85</v>
      </c>
      <c r="D157" s="76" t="s">
        <v>26</v>
      </c>
      <c r="E157" s="78">
        <v>0.2</v>
      </c>
      <c r="F157" s="80"/>
      <c r="G157" s="82"/>
    </row>
    <row r="158" spans="2:7" x14ac:dyDescent="0.25">
      <c r="B158" s="75"/>
      <c r="C158" s="31" t="s">
        <v>211</v>
      </c>
      <c r="D158" s="77"/>
      <c r="E158" s="79"/>
      <c r="F158" s="81"/>
      <c r="G158" s="83"/>
    </row>
    <row r="159" spans="2:7" x14ac:dyDescent="0.25">
      <c r="B159" s="74" t="s">
        <v>212</v>
      </c>
      <c r="C159" s="29" t="s">
        <v>213</v>
      </c>
      <c r="D159" s="76" t="s">
        <v>26</v>
      </c>
      <c r="E159" s="78">
        <v>3</v>
      </c>
      <c r="F159" s="80"/>
      <c r="G159" s="82"/>
    </row>
    <row r="160" spans="2:7" x14ac:dyDescent="0.25">
      <c r="B160" s="75"/>
      <c r="C160" s="31" t="s">
        <v>214</v>
      </c>
      <c r="D160" s="77"/>
      <c r="E160" s="79"/>
      <c r="F160" s="81"/>
      <c r="G160" s="83"/>
    </row>
    <row r="161" spans="2:7" x14ac:dyDescent="0.25">
      <c r="B161" s="74" t="s">
        <v>215</v>
      </c>
      <c r="C161" s="29" t="s">
        <v>216</v>
      </c>
      <c r="D161" s="76" t="s">
        <v>26</v>
      </c>
      <c r="E161" s="78">
        <v>0.35</v>
      </c>
      <c r="F161" s="80"/>
      <c r="G161" s="82"/>
    </row>
    <row r="162" spans="2:7" x14ac:dyDescent="0.25">
      <c r="B162" s="75"/>
      <c r="C162" s="31" t="s">
        <v>217</v>
      </c>
      <c r="D162" s="77"/>
      <c r="E162" s="79"/>
      <c r="F162" s="81"/>
      <c r="G162" s="83"/>
    </row>
    <row r="163" spans="2:7" x14ac:dyDescent="0.3">
      <c r="B163" s="98" t="s">
        <v>218</v>
      </c>
      <c r="C163" s="99"/>
      <c r="D163" s="99"/>
      <c r="E163" s="99"/>
      <c r="F163" s="99"/>
      <c r="G163" s="100"/>
    </row>
    <row r="164" spans="2:7" x14ac:dyDescent="0.25">
      <c r="B164" s="74" t="s">
        <v>219</v>
      </c>
      <c r="C164" s="29" t="s">
        <v>220</v>
      </c>
      <c r="D164" s="76" t="s">
        <v>73</v>
      </c>
      <c r="E164" s="78">
        <v>1</v>
      </c>
      <c r="F164" s="80"/>
      <c r="G164" s="82"/>
    </row>
    <row r="165" spans="2:7" x14ac:dyDescent="0.25">
      <c r="B165" s="75"/>
      <c r="C165" s="31" t="s">
        <v>221</v>
      </c>
      <c r="D165" s="77"/>
      <c r="E165" s="79"/>
      <c r="F165" s="81"/>
      <c r="G165" s="83"/>
    </row>
    <row r="166" spans="2:7" x14ac:dyDescent="0.25">
      <c r="B166" s="74" t="s">
        <v>222</v>
      </c>
      <c r="C166" s="29" t="s">
        <v>223</v>
      </c>
      <c r="D166" s="76" t="s">
        <v>73</v>
      </c>
      <c r="E166" s="78">
        <v>4</v>
      </c>
      <c r="F166" s="80"/>
      <c r="G166" s="82"/>
    </row>
    <row r="167" spans="2:7" x14ac:dyDescent="0.25">
      <c r="B167" s="75"/>
      <c r="C167" s="31" t="s">
        <v>224</v>
      </c>
      <c r="D167" s="77"/>
      <c r="E167" s="79"/>
      <c r="F167" s="81"/>
      <c r="G167" s="83"/>
    </row>
    <row r="168" spans="2:7" x14ac:dyDescent="0.3">
      <c r="B168" s="98" t="s">
        <v>225</v>
      </c>
      <c r="C168" s="99"/>
      <c r="D168" s="99"/>
      <c r="E168" s="99"/>
      <c r="F168" s="99"/>
      <c r="G168" s="100"/>
    </row>
    <row r="169" spans="2:7" x14ac:dyDescent="0.3">
      <c r="B169" s="74" t="s">
        <v>226</v>
      </c>
      <c r="C169" s="22" t="s">
        <v>227</v>
      </c>
      <c r="D169" s="76" t="s">
        <v>100</v>
      </c>
      <c r="E169" s="78">
        <v>7.16</v>
      </c>
      <c r="F169" s="80"/>
      <c r="G169" s="82"/>
    </row>
    <row r="170" spans="2:7" x14ac:dyDescent="0.25">
      <c r="B170" s="75"/>
      <c r="C170" s="31" t="s">
        <v>228</v>
      </c>
      <c r="D170" s="77"/>
      <c r="E170" s="79"/>
      <c r="F170" s="81"/>
      <c r="G170" s="83"/>
    </row>
    <row r="171" spans="2:7" ht="27.6" x14ac:dyDescent="0.3">
      <c r="B171" s="74" t="s">
        <v>229</v>
      </c>
      <c r="C171" s="22" t="s">
        <v>230</v>
      </c>
      <c r="D171" s="76" t="s">
        <v>73</v>
      </c>
      <c r="E171" s="78">
        <v>1</v>
      </c>
      <c r="F171" s="80"/>
      <c r="G171" s="82"/>
    </row>
    <row r="172" spans="2:7" x14ac:dyDescent="0.25">
      <c r="B172" s="75"/>
      <c r="C172" s="31" t="s">
        <v>231</v>
      </c>
      <c r="D172" s="77"/>
      <c r="E172" s="79"/>
      <c r="F172" s="81"/>
      <c r="G172" s="83"/>
    </row>
    <row r="173" spans="2:7" x14ac:dyDescent="0.3">
      <c r="B173" s="98" t="s">
        <v>126</v>
      </c>
      <c r="C173" s="99"/>
      <c r="D173" s="99"/>
      <c r="E173" s="99"/>
      <c r="F173" s="99"/>
      <c r="G173" s="100"/>
    </row>
    <row r="174" spans="2:7" x14ac:dyDescent="0.3">
      <c r="B174" s="74" t="s">
        <v>232</v>
      </c>
      <c r="C174" s="22" t="s">
        <v>233</v>
      </c>
      <c r="D174" s="76" t="s">
        <v>22</v>
      </c>
      <c r="E174" s="78">
        <v>12</v>
      </c>
      <c r="F174" s="80"/>
      <c r="G174" s="82"/>
    </row>
    <row r="175" spans="2:7" x14ac:dyDescent="0.3">
      <c r="B175" s="75"/>
      <c r="C175" s="23" t="s">
        <v>234</v>
      </c>
      <c r="D175" s="77"/>
      <c r="E175" s="79"/>
      <c r="F175" s="81"/>
      <c r="G175" s="83"/>
    </row>
    <row r="176" spans="2:7" x14ac:dyDescent="0.3">
      <c r="B176" s="40"/>
      <c r="C176" s="106" t="s">
        <v>235</v>
      </c>
      <c r="D176" s="107"/>
      <c r="E176" s="107"/>
      <c r="F176" s="108"/>
      <c r="G176" s="41">
        <f>+SUM(G126:G175)</f>
        <v>0</v>
      </c>
    </row>
    <row r="177" spans="2:8" x14ac:dyDescent="0.3">
      <c r="B177" s="42"/>
      <c r="C177" s="43"/>
      <c r="D177" s="43"/>
      <c r="E177" s="43"/>
      <c r="F177" s="43"/>
      <c r="G177" s="44"/>
    </row>
    <row r="178" spans="2:8" x14ac:dyDescent="0.3">
      <c r="B178" s="42"/>
      <c r="C178" s="43"/>
      <c r="D178" s="43"/>
      <c r="E178" s="43"/>
      <c r="F178" s="43"/>
      <c r="G178" s="44"/>
    </row>
    <row r="179" spans="2:8" x14ac:dyDescent="0.3">
      <c r="B179" s="42"/>
      <c r="C179" s="43"/>
      <c r="D179" s="43"/>
      <c r="E179" s="43"/>
      <c r="F179" s="43"/>
      <c r="G179" s="44"/>
    </row>
    <row r="180" spans="2:8" x14ac:dyDescent="0.3">
      <c r="B180" s="109" t="s">
        <v>236</v>
      </c>
      <c r="C180" s="110"/>
      <c r="D180" s="110"/>
      <c r="E180" s="110"/>
      <c r="F180" s="110"/>
      <c r="G180" s="111"/>
    </row>
    <row r="181" spans="2:8" x14ac:dyDescent="0.25">
      <c r="B181" s="84" t="s">
        <v>3</v>
      </c>
      <c r="C181" s="84" t="s">
        <v>4</v>
      </c>
      <c r="D181" s="84" t="s">
        <v>5</v>
      </c>
      <c r="E181" s="86" t="s">
        <v>6</v>
      </c>
      <c r="F181" s="10" t="s">
        <v>7</v>
      </c>
      <c r="G181" s="88" t="s">
        <v>8</v>
      </c>
    </row>
    <row r="182" spans="2:8" x14ac:dyDescent="0.25">
      <c r="B182" s="85"/>
      <c r="C182" s="85"/>
      <c r="D182" s="85"/>
      <c r="E182" s="87"/>
      <c r="F182" s="11" t="s">
        <v>9</v>
      </c>
      <c r="G182" s="89"/>
    </row>
    <row r="183" spans="2:8" x14ac:dyDescent="0.25">
      <c r="B183" s="46">
        <v>0</v>
      </c>
      <c r="C183" s="47" t="str">
        <f>C8</f>
        <v>INSTALLATION ET REPLI DE CHANTIER</v>
      </c>
      <c r="D183" s="48" t="s">
        <v>89</v>
      </c>
      <c r="E183" s="49">
        <v>1</v>
      </c>
      <c r="F183" s="50">
        <f>G11</f>
        <v>0</v>
      </c>
      <c r="G183" s="51">
        <f>E183*F183</f>
        <v>0</v>
      </c>
      <c r="H183" s="52"/>
    </row>
    <row r="184" spans="2:8" x14ac:dyDescent="0.25">
      <c r="B184" s="53" t="str">
        <f>B14</f>
        <v>001</v>
      </c>
      <c r="C184" s="54" t="str">
        <f>C14</f>
        <v>CONSTRUCTION MONOBLOC à 03 COMPARTIMENTS</v>
      </c>
      <c r="D184" s="55" t="s">
        <v>89</v>
      </c>
      <c r="E184" s="55">
        <v>1</v>
      </c>
      <c r="F184" s="56">
        <f>G121</f>
        <v>0</v>
      </c>
      <c r="G184" s="51">
        <f>E184*F184</f>
        <v>0</v>
      </c>
      <c r="H184" s="20"/>
    </row>
    <row r="185" spans="2:8" x14ac:dyDescent="0.25">
      <c r="B185" s="53" t="str">
        <f>+B124</f>
        <v>002</v>
      </c>
      <c r="C185" s="54" t="str">
        <f>+C124</f>
        <v>CONSTRUCTION PUITS : PPMH</v>
      </c>
      <c r="D185" s="55" t="s">
        <v>89</v>
      </c>
      <c r="E185" s="55">
        <v>1</v>
      </c>
      <c r="F185" s="56">
        <f>+G176</f>
        <v>0</v>
      </c>
      <c r="G185" s="51">
        <f>E185*F185</f>
        <v>0</v>
      </c>
      <c r="H185" s="20"/>
    </row>
    <row r="186" spans="2:8" x14ac:dyDescent="0.25">
      <c r="B186" s="57"/>
      <c r="C186" s="102" t="s">
        <v>237</v>
      </c>
      <c r="D186" s="103"/>
      <c r="E186" s="103"/>
      <c r="F186" s="104"/>
      <c r="G186" s="58">
        <f>SUM(G183:G185)</f>
        <v>0</v>
      </c>
      <c r="H186" s="20"/>
    </row>
    <row r="187" spans="2:8" x14ac:dyDescent="0.25">
      <c r="B187" s="57"/>
      <c r="C187" s="105" t="s">
        <v>276</v>
      </c>
      <c r="D187" s="103"/>
      <c r="E187" s="103"/>
      <c r="F187" s="104"/>
      <c r="G187" s="59">
        <f>G186*8/92</f>
        <v>0</v>
      </c>
      <c r="H187" s="20"/>
    </row>
    <row r="188" spans="2:8" x14ac:dyDescent="0.25">
      <c r="B188" s="57"/>
      <c r="C188" s="102" t="s">
        <v>277</v>
      </c>
      <c r="D188" s="103"/>
      <c r="E188" s="103"/>
      <c r="F188" s="104"/>
      <c r="G188" s="59">
        <f>G186+G187</f>
        <v>0</v>
      </c>
      <c r="H188" s="20"/>
    </row>
    <row r="194" spans="8:8" x14ac:dyDescent="0.3">
      <c r="H194" s="20"/>
    </row>
  </sheetData>
  <mergeCells count="387"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33:B34"/>
    <mergeCell ref="D33:D34"/>
    <mergeCell ref="E33:E34"/>
    <mergeCell ref="F33:F34"/>
    <mergeCell ref="G33:G34"/>
    <mergeCell ref="B35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52:B53"/>
    <mergeCell ref="D52:D53"/>
    <mergeCell ref="E52:E53"/>
    <mergeCell ref="F52:F53"/>
    <mergeCell ref="G52:G53"/>
    <mergeCell ref="B54:B55"/>
    <mergeCell ref="D54:D55"/>
    <mergeCell ref="E54:E55"/>
    <mergeCell ref="F54:F55"/>
    <mergeCell ref="G54:G55"/>
    <mergeCell ref="B60:B61"/>
    <mergeCell ref="D60:D61"/>
    <mergeCell ref="E60:E61"/>
    <mergeCell ref="F60:F61"/>
    <mergeCell ref="G60:G61"/>
    <mergeCell ref="B62:G62"/>
    <mergeCell ref="B56:B57"/>
    <mergeCell ref="D56:D57"/>
    <mergeCell ref="E56:E57"/>
    <mergeCell ref="F56:F57"/>
    <mergeCell ref="G56:G57"/>
    <mergeCell ref="B58:B59"/>
    <mergeCell ref="D58:D59"/>
    <mergeCell ref="E58:E59"/>
    <mergeCell ref="F58:F59"/>
    <mergeCell ref="G58:G59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75:B76"/>
    <mergeCell ref="D75:D76"/>
    <mergeCell ref="E75:E76"/>
    <mergeCell ref="F75:F76"/>
    <mergeCell ref="G75:G76"/>
    <mergeCell ref="B77:B78"/>
    <mergeCell ref="D77:D78"/>
    <mergeCell ref="E77:E78"/>
    <mergeCell ref="F77:F78"/>
    <mergeCell ref="G77:G78"/>
    <mergeCell ref="B83:B84"/>
    <mergeCell ref="D83:D84"/>
    <mergeCell ref="E83:E84"/>
    <mergeCell ref="F83:F84"/>
    <mergeCell ref="G83:G84"/>
    <mergeCell ref="B85:G85"/>
    <mergeCell ref="B79:B80"/>
    <mergeCell ref="D79:D80"/>
    <mergeCell ref="E79:E80"/>
    <mergeCell ref="F79:F80"/>
    <mergeCell ref="G79:G80"/>
    <mergeCell ref="B81:B82"/>
    <mergeCell ref="D81:D82"/>
    <mergeCell ref="E81:E82"/>
    <mergeCell ref="F81:F82"/>
    <mergeCell ref="G81:G82"/>
    <mergeCell ref="B90:B91"/>
    <mergeCell ref="D90:D91"/>
    <mergeCell ref="E90:E91"/>
    <mergeCell ref="F90:F91"/>
    <mergeCell ref="G90:G91"/>
    <mergeCell ref="B92:G92"/>
    <mergeCell ref="B86:B87"/>
    <mergeCell ref="D86:D87"/>
    <mergeCell ref="E86:E87"/>
    <mergeCell ref="F86:F87"/>
    <mergeCell ref="G86:G87"/>
    <mergeCell ref="B88:B89"/>
    <mergeCell ref="D88:D89"/>
    <mergeCell ref="E88:E89"/>
    <mergeCell ref="F88:F89"/>
    <mergeCell ref="G88:G89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B105:B106"/>
    <mergeCell ref="D105:D106"/>
    <mergeCell ref="E105:E106"/>
    <mergeCell ref="F105:F106"/>
    <mergeCell ref="G105:G106"/>
    <mergeCell ref="B107:B108"/>
    <mergeCell ref="D107:D108"/>
    <mergeCell ref="E107:E108"/>
    <mergeCell ref="F107:F108"/>
    <mergeCell ref="G107:G108"/>
    <mergeCell ref="B109:B110"/>
    <mergeCell ref="D109:D110"/>
    <mergeCell ref="E109:E110"/>
    <mergeCell ref="F109:F110"/>
    <mergeCell ref="G109:G110"/>
    <mergeCell ref="B111:B112"/>
    <mergeCell ref="D111:D112"/>
    <mergeCell ref="E111:E112"/>
    <mergeCell ref="F111:F112"/>
    <mergeCell ref="G111:G112"/>
    <mergeCell ref="B113:B114"/>
    <mergeCell ref="D113:D114"/>
    <mergeCell ref="E113:E114"/>
    <mergeCell ref="F113:F114"/>
    <mergeCell ref="G113:G114"/>
    <mergeCell ref="B115:B116"/>
    <mergeCell ref="D115:D116"/>
    <mergeCell ref="E115:E116"/>
    <mergeCell ref="F115:F116"/>
    <mergeCell ref="G115:G116"/>
    <mergeCell ref="B117:G117"/>
    <mergeCell ref="C121:F121"/>
    <mergeCell ref="C124:G124"/>
    <mergeCell ref="B125:G125"/>
    <mergeCell ref="B126:B127"/>
    <mergeCell ref="D126:D127"/>
    <mergeCell ref="E126:E127"/>
    <mergeCell ref="F126:F127"/>
    <mergeCell ref="G126:G127"/>
    <mergeCell ref="B132:B133"/>
    <mergeCell ref="D132:D133"/>
    <mergeCell ref="E132:E133"/>
    <mergeCell ref="F132:F133"/>
    <mergeCell ref="G132:G133"/>
    <mergeCell ref="B134:G134"/>
    <mergeCell ref="B128:B129"/>
    <mergeCell ref="D128:D129"/>
    <mergeCell ref="E128:E129"/>
    <mergeCell ref="F128:F129"/>
    <mergeCell ref="G128:G129"/>
    <mergeCell ref="B130:B131"/>
    <mergeCell ref="D130:D131"/>
    <mergeCell ref="E130:E131"/>
    <mergeCell ref="F130:F131"/>
    <mergeCell ref="G130:G131"/>
    <mergeCell ref="B135:B136"/>
    <mergeCell ref="D135:D136"/>
    <mergeCell ref="E135:E136"/>
    <mergeCell ref="F135:F136"/>
    <mergeCell ref="G135:G136"/>
    <mergeCell ref="B137:B138"/>
    <mergeCell ref="D137:D138"/>
    <mergeCell ref="E137:E138"/>
    <mergeCell ref="F137:F138"/>
    <mergeCell ref="G137:G138"/>
    <mergeCell ref="B139:B140"/>
    <mergeCell ref="D139:D140"/>
    <mergeCell ref="E139:E140"/>
    <mergeCell ref="F139:F140"/>
    <mergeCell ref="G139:G140"/>
    <mergeCell ref="B141:B142"/>
    <mergeCell ref="D141:D142"/>
    <mergeCell ref="E141:E142"/>
    <mergeCell ref="F141:F142"/>
    <mergeCell ref="G141:G142"/>
    <mergeCell ref="B143:B144"/>
    <mergeCell ref="D143:D144"/>
    <mergeCell ref="E143:E144"/>
    <mergeCell ref="F143:F144"/>
    <mergeCell ref="G143:G144"/>
    <mergeCell ref="B145:B146"/>
    <mergeCell ref="D145:D146"/>
    <mergeCell ref="E145:E146"/>
    <mergeCell ref="F145:F146"/>
    <mergeCell ref="G145:G146"/>
    <mergeCell ref="B147:B148"/>
    <mergeCell ref="D147:D148"/>
    <mergeCell ref="E147:E148"/>
    <mergeCell ref="F147:F148"/>
    <mergeCell ref="G147:G148"/>
    <mergeCell ref="B149:B150"/>
    <mergeCell ref="D149:D150"/>
    <mergeCell ref="E149:E150"/>
    <mergeCell ref="F149:F150"/>
    <mergeCell ref="G149:G150"/>
    <mergeCell ref="B151:B152"/>
    <mergeCell ref="D151:D152"/>
    <mergeCell ref="E151:E152"/>
    <mergeCell ref="F151:F152"/>
    <mergeCell ref="G151:G152"/>
    <mergeCell ref="B153:B154"/>
    <mergeCell ref="D153:D154"/>
    <mergeCell ref="E153:E154"/>
    <mergeCell ref="F153:F154"/>
    <mergeCell ref="G153:G154"/>
    <mergeCell ref="B155:B156"/>
    <mergeCell ref="D155:D156"/>
    <mergeCell ref="E155:E156"/>
    <mergeCell ref="F155:F156"/>
    <mergeCell ref="G155:G156"/>
    <mergeCell ref="B157:B158"/>
    <mergeCell ref="D157:D158"/>
    <mergeCell ref="E157:E158"/>
    <mergeCell ref="F157:F158"/>
    <mergeCell ref="G157:G158"/>
    <mergeCell ref="B159:B160"/>
    <mergeCell ref="D159:D160"/>
    <mergeCell ref="E159:E160"/>
    <mergeCell ref="F159:F160"/>
    <mergeCell ref="G159:G160"/>
    <mergeCell ref="B161:B162"/>
    <mergeCell ref="D161:D162"/>
    <mergeCell ref="E161:E162"/>
    <mergeCell ref="F161:F162"/>
    <mergeCell ref="G161:G162"/>
    <mergeCell ref="B166:B167"/>
    <mergeCell ref="D166:D167"/>
    <mergeCell ref="E166:E167"/>
    <mergeCell ref="F166:F167"/>
    <mergeCell ref="G166:G167"/>
    <mergeCell ref="B168:G168"/>
    <mergeCell ref="B163:G163"/>
    <mergeCell ref="B164:B165"/>
    <mergeCell ref="D164:D165"/>
    <mergeCell ref="E164:E165"/>
    <mergeCell ref="F164:F165"/>
    <mergeCell ref="G164:G165"/>
    <mergeCell ref="B173:G173"/>
    <mergeCell ref="B174:B175"/>
    <mergeCell ref="D174:D175"/>
    <mergeCell ref="E174:E175"/>
    <mergeCell ref="F174:F175"/>
    <mergeCell ref="G174:G175"/>
    <mergeCell ref="B169:B170"/>
    <mergeCell ref="D169:D170"/>
    <mergeCell ref="E169:E170"/>
    <mergeCell ref="F169:F170"/>
    <mergeCell ref="G169:G170"/>
    <mergeCell ref="B171:B172"/>
    <mergeCell ref="D171:D172"/>
    <mergeCell ref="E171:E172"/>
    <mergeCell ref="F171:F172"/>
    <mergeCell ref="G171:G172"/>
    <mergeCell ref="C186:F186"/>
    <mergeCell ref="C187:F187"/>
    <mergeCell ref="C188:F188"/>
    <mergeCell ref="C176:F176"/>
    <mergeCell ref="B180:G180"/>
    <mergeCell ref="B181:B182"/>
    <mergeCell ref="C181:C182"/>
    <mergeCell ref="D181:D182"/>
    <mergeCell ref="E181:E182"/>
    <mergeCell ref="G181:G182"/>
  </mergeCells>
  <conditionalFormatting sqref="E189:E1048576">
    <cfRule type="cellIs" dxfId="212" priority="213" operator="equal">
      <formula>0</formula>
    </cfRule>
  </conditionalFormatting>
  <conditionalFormatting sqref="E46:E47">
    <cfRule type="cellIs" dxfId="211" priority="108" operator="equal">
      <formula>0</formula>
    </cfRule>
  </conditionalFormatting>
  <conditionalFormatting sqref="E123 E177:E179">
    <cfRule type="cellIs" dxfId="210" priority="212" operator="equal">
      <formula>0</formula>
    </cfRule>
  </conditionalFormatting>
  <conditionalFormatting sqref="F137:F140">
    <cfRule type="cellIs" dxfId="209" priority="211" operator="lessThan">
      <formula>1</formula>
    </cfRule>
  </conditionalFormatting>
  <conditionalFormatting sqref="E143:E144">
    <cfRule type="cellIs" dxfId="208" priority="204" operator="equal">
      <formula>0</formula>
    </cfRule>
  </conditionalFormatting>
  <conditionalFormatting sqref="E126:E127 E176">
    <cfRule type="cellIs" dxfId="207" priority="210" operator="equal">
      <formula>0</formula>
    </cfRule>
  </conditionalFormatting>
  <conditionalFormatting sqref="D145:D146">
    <cfRule type="cellIs" dxfId="206" priority="200" operator="equal">
      <formula>0</formula>
    </cfRule>
  </conditionalFormatting>
  <conditionalFormatting sqref="E132:E133">
    <cfRule type="cellIs" dxfId="205" priority="207" operator="equal">
      <formula>0</formula>
    </cfRule>
  </conditionalFormatting>
  <conditionalFormatting sqref="D135:D136">
    <cfRule type="cellIs" dxfId="204" priority="197" operator="equal">
      <formula>0</formula>
    </cfRule>
  </conditionalFormatting>
  <conditionalFormatting sqref="E149:E150">
    <cfRule type="cellIs" dxfId="203" priority="195" operator="equal">
      <formula>0</formula>
    </cfRule>
  </conditionalFormatting>
  <conditionalFormatting sqref="E137:E138">
    <cfRule type="cellIs" dxfId="202" priority="192" operator="equal">
      <formula>0</formula>
    </cfRule>
  </conditionalFormatting>
  <conditionalFormatting sqref="E171:E172">
    <cfRule type="cellIs" dxfId="201" priority="190" operator="equal">
      <formula>0</formula>
    </cfRule>
  </conditionalFormatting>
  <conditionalFormatting sqref="E128:E129">
    <cfRule type="cellIs" dxfId="200" priority="185" operator="equal">
      <formula>0</formula>
    </cfRule>
  </conditionalFormatting>
  <conditionalFormatting sqref="D139:D140">
    <cfRule type="cellIs" dxfId="199" priority="181" operator="equal">
      <formula>0</formula>
    </cfRule>
  </conditionalFormatting>
  <conditionalFormatting sqref="E141:E142">
    <cfRule type="cellIs" dxfId="198" priority="177" operator="equal">
      <formula>0</formula>
    </cfRule>
  </conditionalFormatting>
  <conditionalFormatting sqref="D130:D131">
    <cfRule type="cellIs" dxfId="197" priority="173" operator="equal">
      <formula>0</formula>
    </cfRule>
  </conditionalFormatting>
  <conditionalFormatting sqref="D174:D175">
    <cfRule type="cellIs" dxfId="196" priority="180" operator="equal">
      <formula>0</formula>
    </cfRule>
  </conditionalFormatting>
  <conditionalFormatting sqref="D147:D148">
    <cfRule type="cellIs" dxfId="195" priority="178" operator="equal">
      <formula>0</formula>
    </cfRule>
  </conditionalFormatting>
  <conditionalFormatting sqref="E147:E148">
    <cfRule type="cellIs" dxfId="194" priority="179" operator="equal">
      <formula>0</formula>
    </cfRule>
  </conditionalFormatting>
  <conditionalFormatting sqref="F16:F17">
    <cfRule type="cellIs" dxfId="193" priority="141" operator="lessThan">
      <formula>1</formula>
    </cfRule>
  </conditionalFormatting>
  <conditionalFormatting sqref="D166:D167">
    <cfRule type="cellIs" dxfId="192" priority="146" operator="equal">
      <formula>0</formula>
    </cfRule>
  </conditionalFormatting>
  <conditionalFormatting sqref="D141:D142">
    <cfRule type="cellIs" dxfId="191" priority="176" operator="equal">
      <formula>0</formula>
    </cfRule>
  </conditionalFormatting>
  <conditionalFormatting sqref="D169:D170">
    <cfRule type="cellIs" dxfId="190" priority="170" operator="equal">
      <formula>0</formula>
    </cfRule>
  </conditionalFormatting>
  <conditionalFormatting sqref="D157:D158">
    <cfRule type="cellIs" dxfId="189" priority="167" operator="equal">
      <formula>0</formula>
    </cfRule>
  </conditionalFormatting>
  <conditionalFormatting sqref="D155:D156">
    <cfRule type="cellIs" dxfId="188" priority="161" operator="equal">
      <formula>0</formula>
    </cfRule>
  </conditionalFormatting>
  <conditionalFormatting sqref="D151:D152">
    <cfRule type="cellIs" dxfId="187" priority="164" operator="equal">
      <formula>0</formula>
    </cfRule>
  </conditionalFormatting>
  <conditionalFormatting sqref="D161:D162">
    <cfRule type="cellIs" dxfId="186" priority="158" operator="equal">
      <formula>0</formula>
    </cfRule>
  </conditionalFormatting>
  <conditionalFormatting sqref="D153:D154">
    <cfRule type="cellIs" dxfId="185" priority="155" operator="equal">
      <formula>0</formula>
    </cfRule>
  </conditionalFormatting>
  <conditionalFormatting sqref="D16:D17">
    <cfRule type="cellIs" dxfId="184" priority="142" operator="equal">
      <formula>0</formula>
    </cfRule>
  </conditionalFormatting>
  <conditionalFormatting sqref="D159:D160">
    <cfRule type="cellIs" dxfId="183" priority="152" operator="equal">
      <formula>0</formula>
    </cfRule>
  </conditionalFormatting>
  <conditionalFormatting sqref="D164:D165">
    <cfRule type="cellIs" dxfId="182" priority="149" operator="equal">
      <formula>0</formula>
    </cfRule>
  </conditionalFormatting>
  <conditionalFormatting sqref="D22:D23">
    <cfRule type="cellIs" dxfId="181" priority="140" operator="equal">
      <formula>0</formula>
    </cfRule>
  </conditionalFormatting>
  <conditionalFormatting sqref="D42:D43">
    <cfRule type="cellIs" dxfId="180" priority="137" operator="equal">
      <formula>0</formula>
    </cfRule>
  </conditionalFormatting>
  <conditionalFormatting sqref="D44:D45">
    <cfRule type="cellIs" dxfId="179" priority="134" operator="equal">
      <formula>0</formula>
    </cfRule>
  </conditionalFormatting>
  <conditionalFormatting sqref="F44:F47">
    <cfRule type="cellIs" dxfId="178" priority="133" operator="lessThan">
      <formula>1</formula>
    </cfRule>
  </conditionalFormatting>
  <conditionalFormatting sqref="D54:D55">
    <cfRule type="cellIs" dxfId="177" priority="129" operator="equal">
      <formula>0</formula>
    </cfRule>
  </conditionalFormatting>
  <conditionalFormatting sqref="D25:D26">
    <cfRule type="cellIs" dxfId="176" priority="132" operator="equal">
      <formula>0</formula>
    </cfRule>
  </conditionalFormatting>
  <conditionalFormatting sqref="E67:E68">
    <cfRule type="cellIs" dxfId="175" priority="126" operator="equal">
      <formula>0</formula>
    </cfRule>
  </conditionalFormatting>
  <conditionalFormatting sqref="D67:D68">
    <cfRule type="cellIs" dxfId="174" priority="125" operator="equal">
      <formula>0</formula>
    </cfRule>
  </conditionalFormatting>
  <conditionalFormatting sqref="F67:F68">
    <cfRule type="cellIs" dxfId="173" priority="124" operator="lessThan">
      <formula>1</formula>
    </cfRule>
  </conditionalFormatting>
  <conditionalFormatting sqref="E69:E70">
    <cfRule type="cellIs" dxfId="172" priority="123" operator="equal">
      <formula>0</formula>
    </cfRule>
  </conditionalFormatting>
  <conditionalFormatting sqref="D69:D70">
    <cfRule type="cellIs" dxfId="171" priority="122" operator="equal">
      <formula>0</formula>
    </cfRule>
  </conditionalFormatting>
  <conditionalFormatting sqref="F69:F70">
    <cfRule type="cellIs" dxfId="170" priority="121" operator="lessThan">
      <formula>1</formula>
    </cfRule>
  </conditionalFormatting>
  <conditionalFormatting sqref="E86:E87">
    <cfRule type="cellIs" dxfId="169" priority="120" operator="equal">
      <formula>0</formula>
    </cfRule>
  </conditionalFormatting>
  <conditionalFormatting sqref="D36:D37">
    <cfRule type="cellIs" dxfId="168" priority="115" operator="equal">
      <formula>0</formula>
    </cfRule>
  </conditionalFormatting>
  <conditionalFormatting sqref="D29:D30">
    <cfRule type="cellIs" dxfId="167" priority="111" operator="equal">
      <formula>0</formula>
    </cfRule>
  </conditionalFormatting>
  <conditionalFormatting sqref="D86:D87">
    <cfRule type="cellIs" dxfId="166" priority="109" operator="equal">
      <formula>0</formula>
    </cfRule>
  </conditionalFormatting>
  <conditionalFormatting sqref="D40:D41">
    <cfRule type="cellIs" dxfId="165" priority="105" operator="equal">
      <formula>0</formula>
    </cfRule>
  </conditionalFormatting>
  <conditionalFormatting sqref="E40:E41">
    <cfRule type="cellIs" dxfId="164" priority="106" operator="equal">
      <formula>0</formula>
    </cfRule>
  </conditionalFormatting>
  <conditionalFormatting sqref="F40:F41">
    <cfRule type="cellIs" dxfId="163" priority="104" operator="lessThan">
      <formula>1</formula>
    </cfRule>
  </conditionalFormatting>
  <conditionalFormatting sqref="D38:D39">
    <cfRule type="cellIs" dxfId="162" priority="102" operator="equal">
      <formula>0</formula>
    </cfRule>
  </conditionalFormatting>
  <conditionalFormatting sqref="F38:F39">
    <cfRule type="cellIs" dxfId="161" priority="101" operator="lessThan">
      <formula>1</formula>
    </cfRule>
  </conditionalFormatting>
  <conditionalFormatting sqref="E38:E39">
    <cfRule type="cellIs" dxfId="160" priority="103" operator="equal">
      <formula>0</formula>
    </cfRule>
  </conditionalFormatting>
  <conditionalFormatting sqref="D71:D72">
    <cfRule type="cellIs" dxfId="159" priority="96" operator="equal">
      <formula>0</formula>
    </cfRule>
  </conditionalFormatting>
  <conditionalFormatting sqref="E56:E57">
    <cfRule type="cellIs" dxfId="158" priority="100" operator="equal">
      <formula>0</formula>
    </cfRule>
  </conditionalFormatting>
  <conditionalFormatting sqref="E71:E72">
    <cfRule type="cellIs" dxfId="157" priority="97" operator="equal">
      <formula>0</formula>
    </cfRule>
  </conditionalFormatting>
  <conditionalFormatting sqref="F71:F72">
    <cfRule type="cellIs" dxfId="156" priority="95" operator="lessThan">
      <formula>1</formula>
    </cfRule>
  </conditionalFormatting>
  <conditionalFormatting sqref="F73:F74">
    <cfRule type="cellIs" dxfId="155" priority="92" operator="lessThan">
      <formula>1</formula>
    </cfRule>
  </conditionalFormatting>
  <conditionalFormatting sqref="E73:E74">
    <cfRule type="cellIs" dxfId="154" priority="94" operator="equal">
      <formula>0</formula>
    </cfRule>
  </conditionalFormatting>
  <conditionalFormatting sqref="D73:D74">
    <cfRule type="cellIs" dxfId="153" priority="93" operator="equal">
      <formula>0</formula>
    </cfRule>
  </conditionalFormatting>
  <conditionalFormatting sqref="E75:E76">
    <cfRule type="cellIs" dxfId="152" priority="91" operator="equal">
      <formula>0</formula>
    </cfRule>
  </conditionalFormatting>
  <conditionalFormatting sqref="D75:D76">
    <cfRule type="cellIs" dxfId="151" priority="90" operator="equal">
      <formula>0</formula>
    </cfRule>
  </conditionalFormatting>
  <conditionalFormatting sqref="F75:F76">
    <cfRule type="cellIs" dxfId="150" priority="89" operator="lessThan">
      <formula>1</formula>
    </cfRule>
  </conditionalFormatting>
  <conditionalFormatting sqref="E81:E82">
    <cfRule type="cellIs" dxfId="149" priority="88" operator="equal">
      <formula>0</formula>
    </cfRule>
  </conditionalFormatting>
  <conditionalFormatting sqref="D81:D82">
    <cfRule type="cellIs" dxfId="148" priority="87" operator="equal">
      <formula>0</formula>
    </cfRule>
  </conditionalFormatting>
  <conditionalFormatting sqref="F81:F82">
    <cfRule type="cellIs" dxfId="147" priority="86" operator="lessThan">
      <formula>1</formula>
    </cfRule>
  </conditionalFormatting>
  <conditionalFormatting sqref="E93:E94">
    <cfRule type="cellIs" dxfId="146" priority="85" operator="equal">
      <formula>0</formula>
    </cfRule>
  </conditionalFormatting>
  <conditionalFormatting sqref="D93:D94">
    <cfRule type="cellIs" dxfId="145" priority="84" operator="equal">
      <formula>0</formula>
    </cfRule>
  </conditionalFormatting>
  <conditionalFormatting sqref="E95:E96">
    <cfRule type="cellIs" dxfId="144" priority="82" operator="equal">
      <formula>0</formula>
    </cfRule>
  </conditionalFormatting>
  <conditionalFormatting sqref="D95:D96">
    <cfRule type="cellIs" dxfId="143" priority="81" operator="equal">
      <formula>0</formula>
    </cfRule>
  </conditionalFormatting>
  <conditionalFormatting sqref="E99:E100">
    <cfRule type="cellIs" dxfId="142" priority="79" operator="equal">
      <formula>0</formula>
    </cfRule>
  </conditionalFormatting>
  <conditionalFormatting sqref="D99:D100">
    <cfRule type="cellIs" dxfId="141" priority="78" operator="equal">
      <formula>0</formula>
    </cfRule>
  </conditionalFormatting>
  <conditionalFormatting sqref="E101:E102">
    <cfRule type="cellIs" dxfId="140" priority="73" operator="equal">
      <formula>0</formula>
    </cfRule>
  </conditionalFormatting>
  <conditionalFormatting sqref="E113:E114">
    <cfRule type="cellIs" dxfId="139" priority="70" operator="equal">
      <formula>0</formula>
    </cfRule>
  </conditionalFormatting>
  <conditionalFormatting sqref="D126:D127">
    <cfRule type="cellIs" dxfId="138" priority="209" operator="equal">
      <formula>0</formula>
    </cfRule>
  </conditionalFormatting>
  <conditionalFormatting sqref="F126:F127">
    <cfRule type="cellIs" dxfId="137" priority="208" operator="lessThan">
      <formula>1</formula>
    </cfRule>
  </conditionalFormatting>
  <conditionalFormatting sqref="D171:D172">
    <cfRule type="cellIs" dxfId="136" priority="189" operator="equal">
      <formula>0</formula>
    </cfRule>
  </conditionalFormatting>
  <conditionalFormatting sqref="F171:F172">
    <cfRule type="cellIs" dxfId="135" priority="188" operator="lessThan">
      <formula>1</formula>
    </cfRule>
  </conditionalFormatting>
  <conditionalFormatting sqref="E174:E175">
    <cfRule type="cellIs" dxfId="134" priority="187" operator="equal">
      <formula>0</formula>
    </cfRule>
  </conditionalFormatting>
  <conditionalFormatting sqref="F174:F175">
    <cfRule type="cellIs" dxfId="133" priority="186" operator="lessThan">
      <formula>1</formula>
    </cfRule>
  </conditionalFormatting>
  <conditionalFormatting sqref="F141:F142">
    <cfRule type="cellIs" dxfId="132" priority="175" operator="lessThan">
      <formula>1</formula>
    </cfRule>
  </conditionalFormatting>
  <conditionalFormatting sqref="E169:E170">
    <cfRule type="cellIs" dxfId="131" priority="171" operator="equal">
      <formula>0</formula>
    </cfRule>
  </conditionalFormatting>
  <conditionalFormatting sqref="F169:F170">
    <cfRule type="cellIs" dxfId="130" priority="169" operator="lessThan">
      <formula>1</formula>
    </cfRule>
  </conditionalFormatting>
  <conditionalFormatting sqref="E157:E158">
    <cfRule type="cellIs" dxfId="129" priority="168" operator="equal">
      <formula>0</formula>
    </cfRule>
  </conditionalFormatting>
  <conditionalFormatting sqref="F157:F158">
    <cfRule type="cellIs" dxfId="128" priority="166" operator="lessThan">
      <formula>1</formula>
    </cfRule>
  </conditionalFormatting>
  <conditionalFormatting sqref="E155:E156">
    <cfRule type="cellIs" dxfId="127" priority="162" operator="equal">
      <formula>0</formula>
    </cfRule>
  </conditionalFormatting>
  <conditionalFormatting sqref="F155:F156">
    <cfRule type="cellIs" dxfId="126" priority="160" operator="lessThan">
      <formula>1</formula>
    </cfRule>
  </conditionalFormatting>
  <conditionalFormatting sqref="E164:E165">
    <cfRule type="cellIs" dxfId="125" priority="150" operator="equal">
      <formula>0</formula>
    </cfRule>
  </conditionalFormatting>
  <conditionalFormatting sqref="F164:F165">
    <cfRule type="cellIs" dxfId="124" priority="148" operator="lessThan">
      <formula>1</formula>
    </cfRule>
  </conditionalFormatting>
  <conditionalFormatting sqref="F166:F167">
    <cfRule type="cellIs" dxfId="123" priority="145" operator="lessThan">
      <formula>1</formula>
    </cfRule>
  </conditionalFormatting>
  <conditionalFormatting sqref="E166:E167">
    <cfRule type="cellIs" dxfId="122" priority="147" operator="equal">
      <formula>0</formula>
    </cfRule>
  </conditionalFormatting>
  <conditionalFormatting sqref="E145:E146">
    <cfRule type="cellIs" dxfId="121" priority="201" operator="equal">
      <formula>0</formula>
    </cfRule>
  </conditionalFormatting>
  <conditionalFormatting sqref="F145:F148">
    <cfRule type="cellIs" dxfId="120" priority="199" operator="lessThan">
      <formula>1</formula>
    </cfRule>
  </conditionalFormatting>
  <conditionalFormatting sqref="D132:D133">
    <cfRule type="cellIs" dxfId="119" priority="206" operator="equal">
      <formula>0</formula>
    </cfRule>
  </conditionalFormatting>
  <conditionalFormatting sqref="F132:F133">
    <cfRule type="cellIs" dxfId="118" priority="205" operator="lessThan">
      <formula>1</formula>
    </cfRule>
  </conditionalFormatting>
  <conditionalFormatting sqref="E135:E136">
    <cfRule type="cellIs" dxfId="117" priority="198" operator="equal">
      <formula>0</formula>
    </cfRule>
  </conditionalFormatting>
  <conditionalFormatting sqref="F135:F136">
    <cfRule type="cellIs" dxfId="116" priority="196" operator="lessThan">
      <formula>1</formula>
    </cfRule>
  </conditionalFormatting>
  <conditionalFormatting sqref="D137:D138">
    <cfRule type="cellIs" dxfId="115" priority="191" operator="equal">
      <formula>0</formula>
    </cfRule>
  </conditionalFormatting>
  <conditionalFormatting sqref="D149:D150">
    <cfRule type="cellIs" dxfId="114" priority="194" operator="equal">
      <formula>0</formula>
    </cfRule>
  </conditionalFormatting>
  <conditionalFormatting sqref="F149:F150">
    <cfRule type="cellIs" dxfId="113" priority="193" operator="lessThan">
      <formula>1</formula>
    </cfRule>
  </conditionalFormatting>
  <conditionalFormatting sqref="D143:D144">
    <cfRule type="cellIs" dxfId="112" priority="203" operator="equal">
      <formula>0</formula>
    </cfRule>
  </conditionalFormatting>
  <conditionalFormatting sqref="F143:F144">
    <cfRule type="cellIs" dxfId="111" priority="202" operator="lessThan">
      <formula>1</formula>
    </cfRule>
  </conditionalFormatting>
  <conditionalFormatting sqref="E139:E140">
    <cfRule type="cellIs" dxfId="110" priority="182" operator="equal">
      <formula>0</formula>
    </cfRule>
  </conditionalFormatting>
  <conditionalFormatting sqref="D128:D129">
    <cfRule type="cellIs" dxfId="109" priority="184" operator="equal">
      <formula>0</formula>
    </cfRule>
  </conditionalFormatting>
  <conditionalFormatting sqref="F128:F129">
    <cfRule type="cellIs" dxfId="108" priority="183" operator="lessThan">
      <formula>1</formula>
    </cfRule>
  </conditionalFormatting>
  <conditionalFormatting sqref="E130:E131">
    <cfRule type="cellIs" dxfId="107" priority="174" operator="equal">
      <formula>0</formula>
    </cfRule>
  </conditionalFormatting>
  <conditionalFormatting sqref="F130:F131">
    <cfRule type="cellIs" dxfId="106" priority="172" operator="lessThan">
      <formula>1</formula>
    </cfRule>
  </conditionalFormatting>
  <conditionalFormatting sqref="E151:E152">
    <cfRule type="cellIs" dxfId="105" priority="165" operator="equal">
      <formula>0</formula>
    </cfRule>
  </conditionalFormatting>
  <conditionalFormatting sqref="F151:F152">
    <cfRule type="cellIs" dxfId="104" priority="163" operator="lessThan">
      <formula>1</formula>
    </cfRule>
  </conditionalFormatting>
  <conditionalFormatting sqref="E161:E162">
    <cfRule type="cellIs" dxfId="103" priority="159" operator="equal">
      <formula>0</formula>
    </cfRule>
  </conditionalFormatting>
  <conditionalFormatting sqref="F161:F162">
    <cfRule type="cellIs" dxfId="102" priority="157" operator="lessThan">
      <formula>1</formula>
    </cfRule>
  </conditionalFormatting>
  <conditionalFormatting sqref="E153:E154">
    <cfRule type="cellIs" dxfId="101" priority="156" operator="equal">
      <formula>0</formula>
    </cfRule>
  </conditionalFormatting>
  <conditionalFormatting sqref="F153:F154">
    <cfRule type="cellIs" dxfId="100" priority="154" operator="lessThan">
      <formula>1</formula>
    </cfRule>
  </conditionalFormatting>
  <conditionalFormatting sqref="E159:E160">
    <cfRule type="cellIs" dxfId="99" priority="153" operator="equal">
      <formula>0</formula>
    </cfRule>
  </conditionalFormatting>
  <conditionalFormatting sqref="F159:F160">
    <cfRule type="cellIs" dxfId="98" priority="151" operator="lessThan">
      <formula>1</formula>
    </cfRule>
  </conditionalFormatting>
  <conditionalFormatting sqref="D118:E118 D31:D32 D120:E120 E121">
    <cfRule type="cellIs" dxfId="97" priority="144" operator="equal">
      <formula>0</formula>
    </cfRule>
  </conditionalFormatting>
  <conditionalFormatting sqref="F118 F27:F32 F120">
    <cfRule type="cellIs" dxfId="96" priority="143" operator="lessThan">
      <formula>1</formula>
    </cfRule>
  </conditionalFormatting>
  <conditionalFormatting sqref="D58:D59">
    <cfRule type="cellIs" dxfId="95" priority="41" operator="equal">
      <formula>0</formula>
    </cfRule>
  </conditionalFormatting>
  <conditionalFormatting sqref="E44:E45">
    <cfRule type="cellIs" dxfId="94" priority="135" operator="equal">
      <formula>0</formula>
    </cfRule>
  </conditionalFormatting>
  <conditionalFormatting sqref="F22:F23">
    <cfRule type="cellIs" dxfId="93" priority="139" operator="lessThan">
      <formula>1</formula>
    </cfRule>
  </conditionalFormatting>
  <conditionalFormatting sqref="F25:F26">
    <cfRule type="cellIs" dxfId="92" priority="131" operator="lessThan">
      <formula>1</formula>
    </cfRule>
  </conditionalFormatting>
  <conditionalFormatting sqref="E54:E55">
    <cfRule type="cellIs" dxfId="91" priority="130" operator="equal">
      <formula>0</formula>
    </cfRule>
  </conditionalFormatting>
  <conditionalFormatting sqref="F54:F55">
    <cfRule type="cellIs" dxfId="90" priority="128" operator="lessThan">
      <formula>1</formula>
    </cfRule>
  </conditionalFormatting>
  <conditionalFormatting sqref="F42:F43">
    <cfRule type="cellIs" dxfId="89" priority="136" operator="lessThan">
      <formula>1</formula>
    </cfRule>
  </conditionalFormatting>
  <conditionalFormatting sqref="D27:D28">
    <cfRule type="cellIs" dxfId="88" priority="127" operator="equal">
      <formula>0</formula>
    </cfRule>
  </conditionalFormatting>
  <conditionalFormatting sqref="E42:E43">
    <cfRule type="cellIs" dxfId="87" priority="138" operator="equal">
      <formula>0</formula>
    </cfRule>
  </conditionalFormatting>
  <conditionalFormatting sqref="E88:E89">
    <cfRule type="cellIs" dxfId="86" priority="118" operator="equal">
      <formula>0</formula>
    </cfRule>
  </conditionalFormatting>
  <conditionalFormatting sqref="F86:F87">
    <cfRule type="cellIs" dxfId="85" priority="119" operator="lessThan">
      <formula>1</formula>
    </cfRule>
  </conditionalFormatting>
  <conditionalFormatting sqref="E36:E37">
    <cfRule type="cellIs" dxfId="84" priority="116" operator="equal">
      <formula>0</formula>
    </cfRule>
  </conditionalFormatting>
  <conditionalFormatting sqref="F88:F89">
    <cfRule type="cellIs" dxfId="83" priority="117" operator="lessThan">
      <formula>1</formula>
    </cfRule>
  </conditionalFormatting>
  <conditionalFormatting sqref="F36:F37">
    <cfRule type="cellIs" dxfId="82" priority="114" operator="lessThan">
      <formula>1</formula>
    </cfRule>
  </conditionalFormatting>
  <conditionalFormatting sqref="D18:D19">
    <cfRule type="cellIs" dxfId="81" priority="113" operator="equal">
      <formula>0</formula>
    </cfRule>
  </conditionalFormatting>
  <conditionalFormatting sqref="F18:F19">
    <cfRule type="cellIs" dxfId="80" priority="112" operator="lessThan">
      <formula>1</formula>
    </cfRule>
  </conditionalFormatting>
  <conditionalFormatting sqref="D46:D47">
    <cfRule type="cellIs" dxfId="79" priority="107" operator="equal">
      <formula>0</formula>
    </cfRule>
  </conditionalFormatting>
  <conditionalFormatting sqref="D88:D89">
    <cfRule type="cellIs" dxfId="78" priority="110" operator="equal">
      <formula>0</formula>
    </cfRule>
  </conditionalFormatting>
  <conditionalFormatting sqref="F99:F100">
    <cfRule type="cellIs" dxfId="77" priority="77" operator="lessThan">
      <formula>1</formula>
    </cfRule>
  </conditionalFormatting>
  <conditionalFormatting sqref="F111:F112">
    <cfRule type="cellIs" dxfId="76" priority="74" operator="lessThan">
      <formula>1</formula>
    </cfRule>
  </conditionalFormatting>
  <conditionalFormatting sqref="E111:E112">
    <cfRule type="cellIs" dxfId="75" priority="76" operator="equal">
      <formula>0</formula>
    </cfRule>
  </conditionalFormatting>
  <conditionalFormatting sqref="D56:D57">
    <cfRule type="cellIs" dxfId="74" priority="99" operator="equal">
      <formula>0</formula>
    </cfRule>
  </conditionalFormatting>
  <conditionalFormatting sqref="F56:F57">
    <cfRule type="cellIs" dxfId="73" priority="98" operator="lessThan">
      <formula>1</formula>
    </cfRule>
  </conditionalFormatting>
  <conditionalFormatting sqref="D111:D112">
    <cfRule type="cellIs" dxfId="72" priority="75" operator="equal">
      <formula>0</formula>
    </cfRule>
  </conditionalFormatting>
  <conditionalFormatting sqref="F93:F94">
    <cfRule type="cellIs" dxfId="71" priority="83" operator="lessThan">
      <formula>1</formula>
    </cfRule>
  </conditionalFormatting>
  <conditionalFormatting sqref="F95:F96">
    <cfRule type="cellIs" dxfId="70" priority="80" operator="lessThan">
      <formula>1</formula>
    </cfRule>
  </conditionalFormatting>
  <conditionalFormatting sqref="D101:D102">
    <cfRule type="cellIs" dxfId="69" priority="72" operator="equal">
      <formula>0</formula>
    </cfRule>
  </conditionalFormatting>
  <conditionalFormatting sqref="F101:F102">
    <cfRule type="cellIs" dxfId="68" priority="71" operator="lessThan">
      <formula>1</formula>
    </cfRule>
  </conditionalFormatting>
  <conditionalFormatting sqref="F113:F114">
    <cfRule type="cellIs" dxfId="67" priority="68" operator="lessThan">
      <formula>1</formula>
    </cfRule>
  </conditionalFormatting>
  <conditionalFormatting sqref="D113:D114">
    <cfRule type="cellIs" dxfId="66" priority="69" operator="equal">
      <formula>0</formula>
    </cfRule>
  </conditionalFormatting>
  <conditionalFormatting sqref="D20:D21">
    <cfRule type="cellIs" dxfId="65" priority="67" operator="equal">
      <formula>0</formula>
    </cfRule>
  </conditionalFormatting>
  <conditionalFormatting sqref="F20:F21">
    <cfRule type="cellIs" dxfId="64" priority="66" operator="lessThan">
      <formula>1</formula>
    </cfRule>
  </conditionalFormatting>
  <conditionalFormatting sqref="E63:E64">
    <cfRule type="cellIs" dxfId="63" priority="62" operator="equal">
      <formula>0</formula>
    </cfRule>
  </conditionalFormatting>
  <conditionalFormatting sqref="E50:E51">
    <cfRule type="cellIs" dxfId="62" priority="65" operator="equal">
      <formula>0</formula>
    </cfRule>
  </conditionalFormatting>
  <conditionalFormatting sqref="D50:D51">
    <cfRule type="cellIs" dxfId="61" priority="64" operator="equal">
      <formula>0</formula>
    </cfRule>
  </conditionalFormatting>
  <conditionalFormatting sqref="F50:F51">
    <cfRule type="cellIs" dxfId="60" priority="63" operator="lessThan">
      <formula>1</formula>
    </cfRule>
  </conditionalFormatting>
  <conditionalFormatting sqref="D63:D64">
    <cfRule type="cellIs" dxfId="59" priority="61" operator="equal">
      <formula>0</formula>
    </cfRule>
  </conditionalFormatting>
  <conditionalFormatting sqref="F63:F64">
    <cfRule type="cellIs" dxfId="58" priority="60" operator="lessThan">
      <formula>1</formula>
    </cfRule>
  </conditionalFormatting>
  <conditionalFormatting sqref="E77:E78">
    <cfRule type="cellIs" dxfId="57" priority="59" operator="equal">
      <formula>0</formula>
    </cfRule>
  </conditionalFormatting>
  <conditionalFormatting sqref="D77:D78">
    <cfRule type="cellIs" dxfId="56" priority="58" operator="equal">
      <formula>0</formula>
    </cfRule>
  </conditionalFormatting>
  <conditionalFormatting sqref="F77:F78">
    <cfRule type="cellIs" dxfId="55" priority="57" operator="lessThan">
      <formula>1</formula>
    </cfRule>
  </conditionalFormatting>
  <conditionalFormatting sqref="E97:E98">
    <cfRule type="cellIs" dxfId="54" priority="56" operator="equal">
      <formula>0</formula>
    </cfRule>
  </conditionalFormatting>
  <conditionalFormatting sqref="D97:D98">
    <cfRule type="cellIs" dxfId="53" priority="55" operator="equal">
      <formula>0</formula>
    </cfRule>
  </conditionalFormatting>
  <conditionalFormatting sqref="F97:F98">
    <cfRule type="cellIs" dxfId="52" priority="54" operator="lessThan">
      <formula>1</formula>
    </cfRule>
  </conditionalFormatting>
  <conditionalFormatting sqref="D109:D110">
    <cfRule type="cellIs" dxfId="51" priority="52" operator="equal">
      <formula>0</formula>
    </cfRule>
  </conditionalFormatting>
  <conditionalFormatting sqref="E109:E110">
    <cfRule type="cellIs" dxfId="50" priority="53" operator="equal">
      <formula>0</formula>
    </cfRule>
  </conditionalFormatting>
  <conditionalFormatting sqref="F109:F110">
    <cfRule type="cellIs" dxfId="49" priority="51" operator="lessThan">
      <formula>1</formula>
    </cfRule>
  </conditionalFormatting>
  <conditionalFormatting sqref="D33:D34">
    <cfRule type="cellIs" dxfId="48" priority="50" operator="equal">
      <formula>0</formula>
    </cfRule>
  </conditionalFormatting>
  <conditionalFormatting sqref="E107:E108">
    <cfRule type="cellIs" dxfId="47" priority="45" operator="equal">
      <formula>0</formula>
    </cfRule>
  </conditionalFormatting>
  <conditionalFormatting sqref="F33:F34">
    <cfRule type="cellIs" dxfId="46" priority="49" operator="lessThan">
      <formula>1</formula>
    </cfRule>
  </conditionalFormatting>
  <conditionalFormatting sqref="E79:E80">
    <cfRule type="cellIs" dxfId="45" priority="48" operator="equal">
      <formula>0</formula>
    </cfRule>
  </conditionalFormatting>
  <conditionalFormatting sqref="D79:D80">
    <cfRule type="cellIs" dxfId="44" priority="47" operator="equal">
      <formula>0</formula>
    </cfRule>
  </conditionalFormatting>
  <conditionalFormatting sqref="F79:F80">
    <cfRule type="cellIs" dxfId="43" priority="46" operator="lessThan">
      <formula>1</formula>
    </cfRule>
  </conditionalFormatting>
  <conditionalFormatting sqref="D107:D108">
    <cfRule type="cellIs" dxfId="42" priority="44" operator="equal">
      <formula>0</formula>
    </cfRule>
  </conditionalFormatting>
  <conditionalFormatting sqref="F107:F108">
    <cfRule type="cellIs" dxfId="41" priority="43" operator="lessThan">
      <formula>1</formula>
    </cfRule>
  </conditionalFormatting>
  <conditionalFormatting sqref="E58:E59">
    <cfRule type="cellIs" dxfId="40" priority="42" operator="equal">
      <formula>0</formula>
    </cfRule>
  </conditionalFormatting>
  <conditionalFormatting sqref="F58:F59">
    <cfRule type="cellIs" dxfId="39" priority="40" operator="lessThan">
      <formula>1</formula>
    </cfRule>
  </conditionalFormatting>
  <conditionalFormatting sqref="D103:D104">
    <cfRule type="cellIs" dxfId="38" priority="38" operator="equal">
      <formula>0</formula>
    </cfRule>
  </conditionalFormatting>
  <conditionalFormatting sqref="E103:E104">
    <cfRule type="cellIs" dxfId="37" priority="39" operator="equal">
      <formula>0</formula>
    </cfRule>
  </conditionalFormatting>
  <conditionalFormatting sqref="F103:F104">
    <cfRule type="cellIs" dxfId="36" priority="37" operator="lessThan">
      <formula>1</formula>
    </cfRule>
  </conditionalFormatting>
  <conditionalFormatting sqref="D48:D49">
    <cfRule type="cellIs" dxfId="35" priority="35" operator="equal">
      <formula>0</formula>
    </cfRule>
  </conditionalFormatting>
  <conditionalFormatting sqref="F48:F49">
    <cfRule type="cellIs" dxfId="34" priority="34" operator="lessThan">
      <formula>1</formula>
    </cfRule>
  </conditionalFormatting>
  <conditionalFormatting sqref="E48:E49">
    <cfRule type="cellIs" dxfId="33" priority="36" operator="equal">
      <formula>0</formula>
    </cfRule>
  </conditionalFormatting>
  <conditionalFormatting sqref="D83:D84">
    <cfRule type="cellIs" dxfId="32" priority="29" operator="equal">
      <formula>0</formula>
    </cfRule>
  </conditionalFormatting>
  <conditionalFormatting sqref="E90:E91">
    <cfRule type="cellIs" dxfId="31" priority="33" operator="equal">
      <formula>0</formula>
    </cfRule>
  </conditionalFormatting>
  <conditionalFormatting sqref="F90:F91">
    <cfRule type="cellIs" dxfId="30" priority="32" operator="lessThan">
      <formula>1</formula>
    </cfRule>
  </conditionalFormatting>
  <conditionalFormatting sqref="D90:D91">
    <cfRule type="cellIs" dxfId="29" priority="31" operator="equal">
      <formula>0</formula>
    </cfRule>
  </conditionalFormatting>
  <conditionalFormatting sqref="E83:E84">
    <cfRule type="cellIs" dxfId="28" priority="30" operator="equal">
      <formula>0</formula>
    </cfRule>
  </conditionalFormatting>
  <conditionalFormatting sqref="F83:F84">
    <cfRule type="cellIs" dxfId="27" priority="28" operator="lessThan">
      <formula>1</formula>
    </cfRule>
  </conditionalFormatting>
  <conditionalFormatting sqref="F115:F116">
    <cfRule type="cellIs" dxfId="26" priority="25" operator="lessThan">
      <formula>1</formula>
    </cfRule>
  </conditionalFormatting>
  <conditionalFormatting sqref="E115:E116">
    <cfRule type="cellIs" dxfId="25" priority="27" operator="equal">
      <formula>0</formula>
    </cfRule>
  </conditionalFormatting>
  <conditionalFormatting sqref="D115:D116">
    <cfRule type="cellIs" dxfId="24" priority="26" operator="equal">
      <formula>0</formula>
    </cfRule>
  </conditionalFormatting>
  <conditionalFormatting sqref="E65:E66">
    <cfRule type="cellIs" dxfId="23" priority="24" operator="equal">
      <formula>0</formula>
    </cfRule>
  </conditionalFormatting>
  <conditionalFormatting sqref="D65:D66">
    <cfRule type="cellIs" dxfId="22" priority="23" operator="equal">
      <formula>0</formula>
    </cfRule>
  </conditionalFormatting>
  <conditionalFormatting sqref="F65:F66">
    <cfRule type="cellIs" dxfId="21" priority="22" operator="lessThan">
      <formula>1</formula>
    </cfRule>
  </conditionalFormatting>
  <conditionalFormatting sqref="E52:E53">
    <cfRule type="cellIs" dxfId="20" priority="21" operator="equal">
      <formula>0</formula>
    </cfRule>
  </conditionalFormatting>
  <conditionalFormatting sqref="D52:D53">
    <cfRule type="cellIs" dxfId="19" priority="20" operator="equal">
      <formula>0</formula>
    </cfRule>
  </conditionalFormatting>
  <conditionalFormatting sqref="F52:F53">
    <cfRule type="cellIs" dxfId="18" priority="19" operator="lessThan">
      <formula>1</formula>
    </cfRule>
  </conditionalFormatting>
  <conditionalFormatting sqref="E16:E17">
    <cfRule type="cellIs" dxfId="17" priority="18" operator="equal">
      <formula>0</formula>
    </cfRule>
  </conditionalFormatting>
  <conditionalFormatting sqref="E22:E23">
    <cfRule type="cellIs" dxfId="16" priority="17" operator="equal">
      <formula>0</formula>
    </cfRule>
  </conditionalFormatting>
  <conditionalFormatting sqref="E18:E19">
    <cfRule type="cellIs" dxfId="15" priority="16" operator="equal">
      <formula>0</formula>
    </cfRule>
  </conditionalFormatting>
  <conditionalFormatting sqref="E20:E21">
    <cfRule type="cellIs" dxfId="14" priority="15" operator="equal">
      <formula>0</formula>
    </cfRule>
  </conditionalFormatting>
  <conditionalFormatting sqref="E25:E26">
    <cfRule type="cellIs" dxfId="13" priority="14" operator="equal">
      <formula>0</formula>
    </cfRule>
  </conditionalFormatting>
  <conditionalFormatting sqref="E27:E28">
    <cfRule type="cellIs" dxfId="12" priority="13" operator="equal">
      <formula>0</formula>
    </cfRule>
  </conditionalFormatting>
  <conditionalFormatting sqref="E29:E30">
    <cfRule type="cellIs" dxfId="11" priority="12" operator="equal">
      <formula>0</formula>
    </cfRule>
  </conditionalFormatting>
  <conditionalFormatting sqref="E33:E34">
    <cfRule type="cellIs" dxfId="10" priority="10" operator="equal">
      <formula>0</formula>
    </cfRule>
  </conditionalFormatting>
  <conditionalFormatting sqref="E31:E32">
    <cfRule type="cellIs" dxfId="9" priority="11" operator="equal">
      <formula>0</formula>
    </cfRule>
  </conditionalFormatting>
  <conditionalFormatting sqref="D119:E119">
    <cfRule type="cellIs" dxfId="8" priority="9" operator="equal">
      <formula>0</formula>
    </cfRule>
  </conditionalFormatting>
  <conditionalFormatting sqref="F119">
    <cfRule type="cellIs" dxfId="7" priority="8" operator="lessThan">
      <formula>1</formula>
    </cfRule>
  </conditionalFormatting>
  <conditionalFormatting sqref="D105:D106">
    <cfRule type="cellIs" dxfId="6" priority="6" operator="equal">
      <formula>0</formula>
    </cfRule>
  </conditionalFormatting>
  <conditionalFormatting sqref="E105:E106">
    <cfRule type="cellIs" dxfId="5" priority="7" operator="equal">
      <formula>0</formula>
    </cfRule>
  </conditionalFormatting>
  <conditionalFormatting sqref="F105:F106">
    <cfRule type="cellIs" dxfId="4" priority="5" operator="lessThan">
      <formula>1</formula>
    </cfRule>
  </conditionalFormatting>
  <conditionalFormatting sqref="D60:D61">
    <cfRule type="cellIs" dxfId="3" priority="3" operator="equal">
      <formula>0</formula>
    </cfRule>
  </conditionalFormatting>
  <conditionalFormatting sqref="E60:E61">
    <cfRule type="cellIs" dxfId="2" priority="4" operator="equal">
      <formula>0</formula>
    </cfRule>
  </conditionalFormatting>
  <conditionalFormatting sqref="F60:F61">
    <cfRule type="cellIs" dxfId="1" priority="2" operator="lessThan">
      <formula>1</formula>
    </cfRule>
  </conditionalFormatting>
  <conditionalFormatting sqref="E12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Lycée Kianjandrakefina</vt:lpstr>
      <vt:lpstr>EPP Anjanina</vt:lpstr>
      <vt:lpstr>EPP Ambolotara</vt:lpstr>
      <vt:lpstr>EPP Ambohimitombo</vt:lpstr>
      <vt:lpstr>EPP Ambohimanarivo</vt:lpstr>
      <vt:lpstr>CEG Ambalasoaray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Mendrikaja</dc:creator>
  <cp:lastModifiedBy>Fetra</cp:lastModifiedBy>
  <dcterms:created xsi:type="dcterms:W3CDTF">2022-03-30T17:21:12Z</dcterms:created>
  <dcterms:modified xsi:type="dcterms:W3CDTF">2022-07-15T13:00:18Z</dcterms:modified>
</cp:coreProperties>
</file>