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Documents\Fetra 1\PROJETS\Prog_TNR\KILONGA (picasso)\travaux KILONGA\Relance DAO - 3 lots\BDE lot 7-9-12\"/>
    </mc:Choice>
  </mc:AlternateContent>
  <xr:revisionPtr revIDLastSave="0" documentId="13_ncr:1_{AC872230-CC7E-4276-B38B-1CD2621A73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EG Ambohimilanja" sheetId="19" r:id="rId1"/>
    <sheet name="CEG Kianjavola" sheetId="21" r:id="rId2"/>
    <sheet name="EPP Ambalamaharavo" sheetId="22" r:id="rId3"/>
    <sheet name="CEG Vinany Andakatanikely" sheetId="23" r:id="rId4"/>
    <sheet name="CEG Vohitromby" sheetId="24" r:id="rId5"/>
    <sheet name="EPP Sakaivo Avaratra" sheetId="25" r:id="rId6"/>
    <sheet name="EPP Soalazaina" sheetId="26" r:id="rId7"/>
    <sheet name="EPP Soamandroso" sheetId="27" r:id="rId8"/>
    <sheet name="BDE (2)" sheetId="7" state="hidden" r:id="rId9"/>
  </sheets>
  <externalReferences>
    <externalReference r:id="rId10"/>
    <externalReference r:id="rId11"/>
  </externalReferences>
  <definedNames>
    <definedName name="dfrg">[1]Matériel!$D$9</definedName>
    <definedName name="lbetonniere">[2]Matériel!$D$5</definedName>
    <definedName name="loutman">[2]Matériel!$D$9</definedName>
    <definedName name="lpervibrateur">[2]Matériel!$D$6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3" i="19" l="1"/>
  <c r="G198" i="21"/>
  <c r="G197" i="22"/>
  <c r="G173" i="23"/>
  <c r="G198" i="24"/>
  <c r="G118" i="25"/>
  <c r="G119" i="26"/>
  <c r="G129" i="27"/>
  <c r="C127" i="27"/>
  <c r="B127" i="27"/>
  <c r="C126" i="27"/>
  <c r="B126" i="27"/>
  <c r="G119" i="27"/>
  <c r="G118" i="27"/>
  <c r="G117" i="27"/>
  <c r="G114" i="27"/>
  <c r="G112" i="27"/>
  <c r="G110" i="27"/>
  <c r="E110" i="27"/>
  <c r="G108" i="27"/>
  <c r="G106" i="27"/>
  <c r="G104" i="27"/>
  <c r="G102" i="27"/>
  <c r="G100" i="27"/>
  <c r="G98" i="27"/>
  <c r="G96" i="27"/>
  <c r="G94" i="27"/>
  <c r="G92" i="27"/>
  <c r="G89" i="27"/>
  <c r="G82" i="27"/>
  <c r="G80" i="27"/>
  <c r="G78" i="27"/>
  <c r="G76" i="27"/>
  <c r="E76" i="27"/>
  <c r="G74" i="27"/>
  <c r="E74" i="27"/>
  <c r="G72" i="27"/>
  <c r="E72" i="27"/>
  <c r="G70" i="27"/>
  <c r="E70" i="27"/>
  <c r="G68" i="27"/>
  <c r="E68" i="27"/>
  <c r="G66" i="27"/>
  <c r="E66" i="27"/>
  <c r="G64" i="27"/>
  <c r="G62" i="27"/>
  <c r="G59" i="27"/>
  <c r="G57" i="27"/>
  <c r="G55" i="27"/>
  <c r="E55" i="27"/>
  <c r="E53" i="27"/>
  <c r="E85" i="27" s="1"/>
  <c r="G51" i="27"/>
  <c r="G49" i="27"/>
  <c r="G47" i="27"/>
  <c r="E47" i="27"/>
  <c r="G45" i="27"/>
  <c r="E45" i="27"/>
  <c r="G43" i="27"/>
  <c r="E43" i="27"/>
  <c r="G41" i="27"/>
  <c r="E41" i="27"/>
  <c r="G39" i="27"/>
  <c r="G37" i="27"/>
  <c r="E37" i="27"/>
  <c r="G35" i="27"/>
  <c r="E35" i="27"/>
  <c r="G32" i="27"/>
  <c r="E32" i="27"/>
  <c r="G30" i="27"/>
  <c r="E30" i="27"/>
  <c r="G28" i="27"/>
  <c r="E28" i="27"/>
  <c r="G26" i="27"/>
  <c r="E26" i="27"/>
  <c r="G24" i="27"/>
  <c r="E24" i="27"/>
  <c r="G21" i="27"/>
  <c r="E21" i="27"/>
  <c r="G19" i="27"/>
  <c r="E19" i="27"/>
  <c r="G17" i="27"/>
  <c r="G15" i="27"/>
  <c r="G10" i="27"/>
  <c r="G9" i="27"/>
  <c r="G11" i="27" s="1"/>
  <c r="F126" i="27" s="1"/>
  <c r="G126" i="27" s="1"/>
  <c r="E87" i="27" l="1"/>
  <c r="G87" i="27" s="1"/>
  <c r="G85" i="27"/>
  <c r="G53" i="27"/>
  <c r="G120" i="27" l="1"/>
  <c r="F127" i="27" s="1"/>
  <c r="G127" i="27" s="1"/>
  <c r="G128" i="27" s="1"/>
  <c r="G130" i="27" s="1"/>
  <c r="C117" i="26" l="1"/>
  <c r="B117" i="26"/>
  <c r="C116" i="26"/>
  <c r="G108" i="26"/>
  <c r="G105" i="26"/>
  <c r="G103" i="26"/>
  <c r="G101" i="26"/>
  <c r="G99" i="26"/>
  <c r="G97" i="26"/>
  <c r="G95" i="26"/>
  <c r="G93" i="26"/>
  <c r="G91" i="26"/>
  <c r="G89" i="26"/>
  <c r="G87" i="26"/>
  <c r="G85" i="26"/>
  <c r="G83" i="26"/>
  <c r="G80" i="26"/>
  <c r="G73" i="26"/>
  <c r="G71" i="26"/>
  <c r="G69" i="26"/>
  <c r="E67" i="26"/>
  <c r="G67" i="26" s="1"/>
  <c r="E65" i="26"/>
  <c r="G65" i="26" s="1"/>
  <c r="G63" i="26"/>
  <c r="E63" i="26"/>
  <c r="E61" i="26"/>
  <c r="G61" i="26" s="1"/>
  <c r="E59" i="26"/>
  <c r="G59" i="26" s="1"/>
  <c r="E57" i="26"/>
  <c r="G57" i="26" s="1"/>
  <c r="G55" i="26"/>
  <c r="G52" i="26"/>
  <c r="G48" i="26"/>
  <c r="G46" i="26"/>
  <c r="E46" i="26"/>
  <c r="E44" i="26"/>
  <c r="G44" i="26" s="1"/>
  <c r="E42" i="26"/>
  <c r="G42" i="26" s="1"/>
  <c r="G40" i="26"/>
  <c r="E40" i="26"/>
  <c r="G38" i="26"/>
  <c r="E38" i="26"/>
  <c r="E36" i="26"/>
  <c r="G36" i="26" s="1"/>
  <c r="E34" i="26"/>
  <c r="G34" i="26" s="1"/>
  <c r="G31" i="26"/>
  <c r="E31" i="26"/>
  <c r="G29" i="26"/>
  <c r="E29" i="26"/>
  <c r="E27" i="26"/>
  <c r="G27" i="26" s="1"/>
  <c r="E25" i="26"/>
  <c r="G25" i="26" s="1"/>
  <c r="G22" i="26"/>
  <c r="E22" i="26"/>
  <c r="G20" i="26"/>
  <c r="G18" i="26"/>
  <c r="G16" i="26"/>
  <c r="G10" i="26"/>
  <c r="G11" i="26" s="1"/>
  <c r="F116" i="26" s="1"/>
  <c r="G116" i="26" s="1"/>
  <c r="G9" i="26"/>
  <c r="E50" i="26" l="1"/>
  <c r="G50" i="26" l="1"/>
  <c r="E76" i="26"/>
  <c r="G76" i="26" l="1"/>
  <c r="E78" i="26"/>
  <c r="G78" i="26" s="1"/>
  <c r="G109" i="26"/>
  <c r="F117" i="26" s="1"/>
  <c r="G117" i="26" s="1"/>
  <c r="G118" i="26" s="1"/>
  <c r="G120" i="26" l="1"/>
  <c r="C116" i="25" l="1"/>
  <c r="B116" i="25"/>
  <c r="C115" i="25"/>
  <c r="B115" i="25"/>
  <c r="G108" i="25"/>
  <c r="G105" i="25"/>
  <c r="G103" i="25"/>
  <c r="G101" i="25"/>
  <c r="G99" i="25"/>
  <c r="G97" i="25"/>
  <c r="G95" i="25"/>
  <c r="G93" i="25"/>
  <c r="G91" i="25"/>
  <c r="G89" i="25"/>
  <c r="G87" i="25"/>
  <c r="G85" i="25"/>
  <c r="G83" i="25"/>
  <c r="G80" i="25"/>
  <c r="G73" i="25"/>
  <c r="G71" i="25"/>
  <c r="G69" i="25"/>
  <c r="E67" i="25"/>
  <c r="G67" i="25" s="1"/>
  <c r="E65" i="25"/>
  <c r="G65" i="25" s="1"/>
  <c r="E63" i="25"/>
  <c r="G63" i="25" s="1"/>
  <c r="G61" i="25"/>
  <c r="E61" i="25"/>
  <c r="E59" i="25"/>
  <c r="G59" i="25" s="1"/>
  <c r="E57" i="25"/>
  <c r="G57" i="25" s="1"/>
  <c r="G55" i="25"/>
  <c r="G52" i="25"/>
  <c r="G48" i="25"/>
  <c r="E46" i="25"/>
  <c r="G46" i="25" s="1"/>
  <c r="G44" i="25"/>
  <c r="E44" i="25"/>
  <c r="E42" i="25"/>
  <c r="G42" i="25" s="1"/>
  <c r="E40" i="25"/>
  <c r="G40" i="25" s="1"/>
  <c r="E38" i="25"/>
  <c r="G38" i="25" s="1"/>
  <c r="G36" i="25"/>
  <c r="E36" i="25"/>
  <c r="E50" i="25" s="1"/>
  <c r="E34" i="25"/>
  <c r="G34" i="25" s="1"/>
  <c r="E31" i="25"/>
  <c r="G31" i="25" s="1"/>
  <c r="E29" i="25"/>
  <c r="G29" i="25" s="1"/>
  <c r="G27" i="25"/>
  <c r="E27" i="25"/>
  <c r="E25" i="25"/>
  <c r="G25" i="25" s="1"/>
  <c r="E22" i="25"/>
  <c r="G22" i="25" s="1"/>
  <c r="G20" i="25"/>
  <c r="G18" i="25"/>
  <c r="G16" i="25"/>
  <c r="G10" i="25"/>
  <c r="G9" i="25"/>
  <c r="G11" i="25" s="1"/>
  <c r="F115" i="25" s="1"/>
  <c r="G115" i="25" s="1"/>
  <c r="E76" i="25" l="1"/>
  <c r="G50" i="25"/>
  <c r="E78" i="25" l="1"/>
  <c r="G78" i="25" s="1"/>
  <c r="G76" i="25"/>
  <c r="G109" i="25" l="1"/>
  <c r="F116" i="25" s="1"/>
  <c r="G116" i="25" s="1"/>
  <c r="G117" i="25" s="1"/>
  <c r="G119" i="25" s="1"/>
  <c r="C196" i="24" l="1"/>
  <c r="B196" i="24"/>
  <c r="C195" i="24"/>
  <c r="B195" i="24"/>
  <c r="C194" i="24"/>
  <c r="B194" i="24"/>
  <c r="C193" i="24"/>
  <c r="G184" i="24"/>
  <c r="G181" i="24"/>
  <c r="G179" i="24"/>
  <c r="G176" i="24"/>
  <c r="G174" i="24"/>
  <c r="G171" i="24"/>
  <c r="G169" i="24"/>
  <c r="G167" i="24"/>
  <c r="G165" i="24"/>
  <c r="G163" i="24"/>
  <c r="G161" i="24"/>
  <c r="G159" i="24"/>
  <c r="G157" i="24"/>
  <c r="G155" i="24"/>
  <c r="G153" i="24"/>
  <c r="G151" i="24"/>
  <c r="G149" i="24"/>
  <c r="G147" i="24"/>
  <c r="G145" i="24"/>
  <c r="G142" i="24"/>
  <c r="G140" i="24"/>
  <c r="G138" i="24"/>
  <c r="G136" i="24"/>
  <c r="G130" i="24"/>
  <c r="G129" i="24"/>
  <c r="G126" i="24"/>
  <c r="G124" i="24"/>
  <c r="G122" i="24"/>
  <c r="G119" i="24"/>
  <c r="G116" i="24"/>
  <c r="G114" i="24"/>
  <c r="G131" i="24" s="1"/>
  <c r="G108" i="24"/>
  <c r="G105" i="24"/>
  <c r="G103" i="24"/>
  <c r="G101" i="24"/>
  <c r="G99" i="24"/>
  <c r="G97" i="24"/>
  <c r="G95" i="24"/>
  <c r="G93" i="24"/>
  <c r="G91" i="24"/>
  <c r="G89" i="24"/>
  <c r="G87" i="24"/>
  <c r="G85" i="24"/>
  <c r="G83" i="24"/>
  <c r="G80" i="24"/>
  <c r="G73" i="24"/>
  <c r="G71" i="24"/>
  <c r="G69" i="24"/>
  <c r="G67" i="24"/>
  <c r="E67" i="24"/>
  <c r="E65" i="24"/>
  <c r="G65" i="24" s="1"/>
  <c r="E63" i="24"/>
  <c r="G63" i="24" s="1"/>
  <c r="E61" i="24"/>
  <c r="G61" i="24" s="1"/>
  <c r="G59" i="24"/>
  <c r="E59" i="24"/>
  <c r="E57" i="24"/>
  <c r="G57" i="24" s="1"/>
  <c r="G55" i="24"/>
  <c r="G52" i="24"/>
  <c r="E50" i="24"/>
  <c r="E76" i="24" s="1"/>
  <c r="G48" i="24"/>
  <c r="E46" i="24"/>
  <c r="G46" i="24" s="1"/>
  <c r="E44" i="24"/>
  <c r="G44" i="24" s="1"/>
  <c r="E40" i="24"/>
  <c r="E42" i="24" s="1"/>
  <c r="G42" i="24" s="1"/>
  <c r="E38" i="24"/>
  <c r="G38" i="24" s="1"/>
  <c r="E36" i="24"/>
  <c r="G36" i="24" s="1"/>
  <c r="G34" i="24"/>
  <c r="E34" i="24"/>
  <c r="E31" i="24"/>
  <c r="G31" i="24" s="1"/>
  <c r="E29" i="24"/>
  <c r="G29" i="24" s="1"/>
  <c r="E27" i="24"/>
  <c r="G27" i="24" s="1"/>
  <c r="G25" i="24"/>
  <c r="E25" i="24"/>
  <c r="E22" i="24"/>
  <c r="G22" i="24" s="1"/>
  <c r="G20" i="24"/>
  <c r="G18" i="24"/>
  <c r="G16" i="24"/>
  <c r="G10" i="24"/>
  <c r="G11" i="24" s="1"/>
  <c r="F193" i="24" s="1"/>
  <c r="G193" i="24" s="1"/>
  <c r="G9" i="24"/>
  <c r="G186" i="24" l="1"/>
  <c r="F196" i="24" s="1"/>
  <c r="G196" i="24" s="1"/>
  <c r="E78" i="24"/>
  <c r="G78" i="24" s="1"/>
  <c r="G76" i="24"/>
  <c r="G40" i="24"/>
  <c r="G109" i="24" s="1"/>
  <c r="F194" i="24" s="1"/>
  <c r="G194" i="24" s="1"/>
  <c r="G50" i="24"/>
  <c r="G197" i="24" l="1"/>
  <c r="G199" i="24" s="1"/>
  <c r="C171" i="23" l="1"/>
  <c r="B171" i="23"/>
  <c r="C170" i="23"/>
  <c r="B170" i="23"/>
  <c r="C169" i="23"/>
  <c r="G161" i="23"/>
  <c r="G158" i="23"/>
  <c r="G156" i="23"/>
  <c r="G153" i="23"/>
  <c r="G151" i="23"/>
  <c r="G148" i="23"/>
  <c r="G146" i="23"/>
  <c r="G144" i="23"/>
  <c r="G142" i="23"/>
  <c r="G140" i="23"/>
  <c r="G138" i="23"/>
  <c r="G136" i="23"/>
  <c r="G134" i="23"/>
  <c r="G132" i="23"/>
  <c r="G130" i="23"/>
  <c r="G128" i="23"/>
  <c r="G126" i="23"/>
  <c r="G124" i="23"/>
  <c r="G122" i="23"/>
  <c r="G119" i="23"/>
  <c r="G117" i="23"/>
  <c r="G115" i="23"/>
  <c r="G113" i="23"/>
  <c r="G107" i="23"/>
  <c r="G104" i="23"/>
  <c r="G102" i="23"/>
  <c r="G100" i="23"/>
  <c r="G98" i="23"/>
  <c r="G96" i="23"/>
  <c r="G94" i="23"/>
  <c r="G92" i="23"/>
  <c r="G90" i="23"/>
  <c r="G88" i="23"/>
  <c r="G86" i="23"/>
  <c r="G84" i="23"/>
  <c r="G82" i="23"/>
  <c r="G79" i="23"/>
  <c r="G72" i="23"/>
  <c r="G70" i="23"/>
  <c r="G68" i="23"/>
  <c r="E66" i="23"/>
  <c r="G66" i="23" s="1"/>
  <c r="E64" i="23"/>
  <c r="G64" i="23" s="1"/>
  <c r="E62" i="23"/>
  <c r="G62" i="23" s="1"/>
  <c r="G60" i="23"/>
  <c r="E60" i="23"/>
  <c r="E58" i="23"/>
  <c r="G58" i="23" s="1"/>
  <c r="E56" i="23"/>
  <c r="G56" i="23" s="1"/>
  <c r="G54" i="23"/>
  <c r="G51" i="23"/>
  <c r="G47" i="23"/>
  <c r="G45" i="23"/>
  <c r="E45" i="23"/>
  <c r="G43" i="23"/>
  <c r="E43" i="23"/>
  <c r="E41" i="23"/>
  <c r="G41" i="23" s="1"/>
  <c r="E39" i="23"/>
  <c r="G39" i="23" s="1"/>
  <c r="G37" i="23"/>
  <c r="E37" i="23"/>
  <c r="G35" i="23"/>
  <c r="E35" i="23"/>
  <c r="E49" i="23" s="1"/>
  <c r="E33" i="23"/>
  <c r="G33" i="23" s="1"/>
  <c r="E30" i="23"/>
  <c r="G30" i="23" s="1"/>
  <c r="G28" i="23"/>
  <c r="E28" i="23"/>
  <c r="G26" i="23"/>
  <c r="E26" i="23"/>
  <c r="E24" i="23"/>
  <c r="G24" i="23" s="1"/>
  <c r="E21" i="23"/>
  <c r="G21" i="23" s="1"/>
  <c r="G19" i="23"/>
  <c r="G17" i="23"/>
  <c r="G15" i="23"/>
  <c r="G10" i="23"/>
  <c r="G9" i="23"/>
  <c r="G11" i="23" s="1"/>
  <c r="F169" i="23" s="1"/>
  <c r="G169" i="23" s="1"/>
  <c r="F195" i="22"/>
  <c r="C195" i="22"/>
  <c r="B195" i="22"/>
  <c r="F194" i="22"/>
  <c r="C194" i="22"/>
  <c r="B194" i="22"/>
  <c r="C193" i="22"/>
  <c r="B193" i="22"/>
  <c r="C192" i="22"/>
  <c r="B192" i="22"/>
  <c r="G184" i="22"/>
  <c r="G181" i="22"/>
  <c r="G179" i="22"/>
  <c r="G176" i="22"/>
  <c r="G174" i="22"/>
  <c r="G171" i="22"/>
  <c r="G169" i="22"/>
  <c r="G167" i="22"/>
  <c r="G165" i="22"/>
  <c r="G163" i="22"/>
  <c r="G161" i="22"/>
  <c r="G159" i="22"/>
  <c r="G157" i="22"/>
  <c r="G155" i="22"/>
  <c r="G153" i="22"/>
  <c r="G151" i="22"/>
  <c r="G149" i="22"/>
  <c r="G147" i="22"/>
  <c r="G145" i="22"/>
  <c r="G142" i="22"/>
  <c r="G140" i="22"/>
  <c r="G138" i="22"/>
  <c r="G136" i="22"/>
  <c r="G130" i="22"/>
  <c r="G129" i="22"/>
  <c r="G126" i="22"/>
  <c r="G124" i="22"/>
  <c r="G122" i="22"/>
  <c r="G119" i="22"/>
  <c r="G116" i="22"/>
  <c r="G114" i="22"/>
  <c r="G131" i="22" s="1"/>
  <c r="G108" i="22"/>
  <c r="G105" i="22"/>
  <c r="G103" i="22"/>
  <c r="G101" i="22"/>
  <c r="G99" i="22"/>
  <c r="G97" i="22"/>
  <c r="G95" i="22"/>
  <c r="G93" i="22"/>
  <c r="G91" i="22"/>
  <c r="G89" i="22"/>
  <c r="G87" i="22"/>
  <c r="G85" i="22"/>
  <c r="G83" i="22"/>
  <c r="G80" i="22"/>
  <c r="G73" i="22"/>
  <c r="G71" i="22"/>
  <c r="G69" i="22"/>
  <c r="G67" i="22"/>
  <c r="E67" i="22"/>
  <c r="E65" i="22"/>
  <c r="G65" i="22" s="1"/>
  <c r="E63" i="22"/>
  <c r="G63" i="22" s="1"/>
  <c r="E61" i="22"/>
  <c r="G61" i="22" s="1"/>
  <c r="G59" i="22"/>
  <c r="E59" i="22"/>
  <c r="E57" i="22"/>
  <c r="G57" i="22" s="1"/>
  <c r="G55" i="22"/>
  <c r="G52" i="22"/>
  <c r="G48" i="22"/>
  <c r="E46" i="22"/>
  <c r="G46" i="22" s="1"/>
  <c r="E44" i="22"/>
  <c r="G44" i="22" s="1"/>
  <c r="G40" i="22"/>
  <c r="E40" i="22"/>
  <c r="E42" i="22" s="1"/>
  <c r="G42" i="22" s="1"/>
  <c r="E38" i="22"/>
  <c r="G38" i="22" s="1"/>
  <c r="E36" i="22"/>
  <c r="G36" i="22" s="1"/>
  <c r="G34" i="22"/>
  <c r="E34" i="22"/>
  <c r="G31" i="22"/>
  <c r="E31" i="22"/>
  <c r="E29" i="22"/>
  <c r="G29" i="22" s="1"/>
  <c r="E27" i="22"/>
  <c r="G27" i="22" s="1"/>
  <c r="G25" i="22"/>
  <c r="E25" i="22"/>
  <c r="G22" i="22"/>
  <c r="E22" i="22"/>
  <c r="G20" i="22"/>
  <c r="G18" i="22"/>
  <c r="G16" i="22"/>
  <c r="G10" i="22"/>
  <c r="G9" i="22"/>
  <c r="G163" i="23" l="1"/>
  <c r="F171" i="23" s="1"/>
  <c r="G171" i="23" s="1"/>
  <c r="G186" i="22"/>
  <c r="G11" i="22"/>
  <c r="F192" i="22" s="1"/>
  <c r="G192" i="22" s="1"/>
  <c r="E75" i="23"/>
  <c r="G49" i="23"/>
  <c r="E50" i="22"/>
  <c r="E77" i="23" l="1"/>
  <c r="G77" i="23" s="1"/>
  <c r="G75" i="23"/>
  <c r="G108" i="23" s="1"/>
  <c r="F170" i="23" s="1"/>
  <c r="G170" i="23" s="1"/>
  <c r="G172" i="23" s="1"/>
  <c r="G50" i="22"/>
  <c r="E76" i="22"/>
  <c r="G174" i="23" l="1"/>
  <c r="G76" i="22"/>
  <c r="E78" i="22"/>
  <c r="G78" i="22" s="1"/>
  <c r="G109" i="22"/>
  <c r="F193" i="22" s="1"/>
  <c r="G193" i="22" s="1"/>
  <c r="G196" i="22" s="1"/>
  <c r="G198" i="22" l="1"/>
  <c r="C196" i="21" l="1"/>
  <c r="B196" i="21"/>
  <c r="C195" i="21"/>
  <c r="B195" i="21"/>
  <c r="C194" i="21"/>
  <c r="B194" i="21"/>
  <c r="C193" i="21"/>
  <c r="G184" i="21"/>
  <c r="G181" i="21"/>
  <c r="G179" i="21"/>
  <c r="G176" i="21"/>
  <c r="G174" i="21"/>
  <c r="G171" i="21"/>
  <c r="G169" i="21"/>
  <c r="G167" i="21"/>
  <c r="G165" i="21"/>
  <c r="G163" i="21"/>
  <c r="G161" i="21"/>
  <c r="G159" i="21"/>
  <c r="G157" i="21"/>
  <c r="G155" i="21"/>
  <c r="G153" i="21"/>
  <c r="G151" i="21"/>
  <c r="G149" i="21"/>
  <c r="G147" i="21"/>
  <c r="G145" i="21"/>
  <c r="G142" i="21"/>
  <c r="G140" i="21"/>
  <c r="G138" i="21"/>
  <c r="G136" i="21"/>
  <c r="G130" i="21"/>
  <c r="G129" i="21"/>
  <c r="G126" i="21"/>
  <c r="G124" i="21"/>
  <c r="G122" i="21"/>
  <c r="G119" i="21"/>
  <c r="G116" i="21"/>
  <c r="G114" i="21"/>
  <c r="G131" i="21" s="1"/>
  <c r="G108" i="21"/>
  <c r="G105" i="21"/>
  <c r="G103" i="21"/>
  <c r="G101" i="21"/>
  <c r="G99" i="21"/>
  <c r="G97" i="21"/>
  <c r="G95" i="21"/>
  <c r="G93" i="21"/>
  <c r="G91" i="21"/>
  <c r="G89" i="21"/>
  <c r="G87" i="21"/>
  <c r="G85" i="21"/>
  <c r="G83" i="21"/>
  <c r="G80" i="21"/>
  <c r="G73" i="21"/>
  <c r="G71" i="21"/>
  <c r="G69" i="21"/>
  <c r="G67" i="21"/>
  <c r="E67" i="21"/>
  <c r="E65" i="21"/>
  <c r="G65" i="21" s="1"/>
  <c r="E63" i="21"/>
  <c r="G63" i="21" s="1"/>
  <c r="G61" i="21"/>
  <c r="E61" i="21"/>
  <c r="G59" i="21"/>
  <c r="E59" i="21"/>
  <c r="E57" i="21"/>
  <c r="G57" i="21" s="1"/>
  <c r="G55" i="21"/>
  <c r="G52" i="21"/>
  <c r="G48" i="21"/>
  <c r="G46" i="21"/>
  <c r="E46" i="21"/>
  <c r="E44" i="21"/>
  <c r="G44" i="21" s="1"/>
  <c r="E42" i="21"/>
  <c r="G42" i="21" s="1"/>
  <c r="E40" i="21"/>
  <c r="G40" i="21" s="1"/>
  <c r="G38" i="21"/>
  <c r="E38" i="21"/>
  <c r="E36" i="21"/>
  <c r="G36" i="21" s="1"/>
  <c r="E34" i="21"/>
  <c r="G34" i="21" s="1"/>
  <c r="E31" i="21"/>
  <c r="G31" i="21" s="1"/>
  <c r="E29" i="21"/>
  <c r="G29" i="21" s="1"/>
  <c r="E27" i="21"/>
  <c r="G27" i="21" s="1"/>
  <c r="E25" i="21"/>
  <c r="G25" i="21" s="1"/>
  <c r="E22" i="21"/>
  <c r="G22" i="21" s="1"/>
  <c r="G20" i="21"/>
  <c r="G18" i="21"/>
  <c r="G16" i="21"/>
  <c r="G10" i="21"/>
  <c r="G9" i="21"/>
  <c r="G11" i="21" l="1"/>
  <c r="F193" i="21" s="1"/>
  <c r="G193" i="21" s="1"/>
  <c r="G186" i="21"/>
  <c r="F196" i="21" s="1"/>
  <c r="G196" i="21" s="1"/>
  <c r="E50" i="21"/>
  <c r="E76" i="21" l="1"/>
  <c r="G50" i="21"/>
  <c r="G76" i="21" l="1"/>
  <c r="G109" i="21" s="1"/>
  <c r="F194" i="21" s="1"/>
  <c r="G194" i="21" s="1"/>
  <c r="G197" i="21" s="1"/>
  <c r="E78" i="21"/>
  <c r="G78" i="21" s="1"/>
  <c r="G199" i="21" l="1"/>
  <c r="C170" i="19" l="1"/>
  <c r="B170" i="19"/>
  <c r="G107" i="19"/>
  <c r="G104" i="19"/>
  <c r="G102" i="19"/>
  <c r="G100" i="19"/>
  <c r="G98" i="19"/>
  <c r="G96" i="19"/>
  <c r="G94" i="19"/>
  <c r="G92" i="19"/>
  <c r="G90" i="19"/>
  <c r="G88" i="19"/>
  <c r="G86" i="19"/>
  <c r="G84" i="19"/>
  <c r="G82" i="19"/>
  <c r="G79" i="19"/>
  <c r="G72" i="19"/>
  <c r="G70" i="19"/>
  <c r="G68" i="19"/>
  <c r="E66" i="19"/>
  <c r="G66" i="19" s="1"/>
  <c r="E64" i="19"/>
  <c r="G64" i="19" s="1"/>
  <c r="E62" i="19"/>
  <c r="G62" i="19" s="1"/>
  <c r="E60" i="19"/>
  <c r="G60" i="19" s="1"/>
  <c r="E58" i="19"/>
  <c r="G58" i="19" s="1"/>
  <c r="E56" i="19"/>
  <c r="G56" i="19" s="1"/>
  <c r="G54" i="19"/>
  <c r="G51" i="19"/>
  <c r="G47" i="19"/>
  <c r="E45" i="19"/>
  <c r="G45" i="19" s="1"/>
  <c r="E43" i="19"/>
  <c r="G43" i="19" s="1"/>
  <c r="E39" i="19"/>
  <c r="E41" i="19" s="1"/>
  <c r="G41" i="19" s="1"/>
  <c r="E37" i="19"/>
  <c r="G37" i="19" s="1"/>
  <c r="E35" i="19"/>
  <c r="G35" i="19" s="1"/>
  <c r="E33" i="19"/>
  <c r="G33" i="19" s="1"/>
  <c r="E30" i="19"/>
  <c r="G30" i="19" s="1"/>
  <c r="E28" i="19"/>
  <c r="G28" i="19" s="1"/>
  <c r="E26" i="19"/>
  <c r="G26" i="19" s="1"/>
  <c r="E24" i="19"/>
  <c r="G24" i="19" s="1"/>
  <c r="E21" i="19"/>
  <c r="G21" i="19" s="1"/>
  <c r="G19" i="19"/>
  <c r="G17" i="19"/>
  <c r="G15" i="19"/>
  <c r="B171" i="19"/>
  <c r="C171" i="19"/>
  <c r="B169" i="19"/>
  <c r="G161" i="19"/>
  <c r="G158" i="19"/>
  <c r="G156" i="19"/>
  <c r="G153" i="19"/>
  <c r="G151" i="19"/>
  <c r="G148" i="19"/>
  <c r="G146" i="19"/>
  <c r="G144" i="19"/>
  <c r="G142" i="19"/>
  <c r="G140" i="19"/>
  <c r="G138" i="19"/>
  <c r="G136" i="19"/>
  <c r="G134" i="19"/>
  <c r="G132" i="19"/>
  <c r="G130" i="19"/>
  <c r="G128" i="19"/>
  <c r="G126" i="19"/>
  <c r="G124" i="19"/>
  <c r="G122" i="19"/>
  <c r="G119" i="19"/>
  <c r="G117" i="19"/>
  <c r="G115" i="19"/>
  <c r="G113" i="19"/>
  <c r="G39" i="19" l="1"/>
  <c r="E49" i="19"/>
  <c r="E75" i="19" s="1"/>
  <c r="G75" i="19" s="1"/>
  <c r="G163" i="19"/>
  <c r="F171" i="19" s="1"/>
  <c r="G171" i="19" s="1"/>
  <c r="G49" i="19" l="1"/>
  <c r="E77" i="19"/>
  <c r="G77" i="19" s="1"/>
  <c r="G108" i="19" s="1"/>
  <c r="F170" i="19" s="1"/>
  <c r="G170" i="19" l="1"/>
  <c r="C169" i="19"/>
  <c r="G10" i="19" l="1"/>
  <c r="G9" i="19"/>
  <c r="G11" i="19" l="1"/>
  <c r="F169" i="19" l="1"/>
  <c r="G169" i="19" s="1"/>
  <c r="G172" i="19" l="1"/>
  <c r="F167" i="7"/>
  <c r="H167" i="7" s="1"/>
  <c r="F166" i="7"/>
  <c r="H166" i="7" s="1"/>
  <c r="F165" i="7"/>
  <c r="H165" i="7" s="1"/>
  <c r="F164" i="7"/>
  <c r="H164" i="7" s="1"/>
  <c r="F163" i="7"/>
  <c r="H163" i="7" s="1"/>
  <c r="F162" i="7"/>
  <c r="H162" i="7" s="1"/>
  <c r="F161" i="7"/>
  <c r="H161" i="7" s="1"/>
  <c r="F160" i="7"/>
  <c r="H160" i="7" s="1"/>
  <c r="F159" i="7"/>
  <c r="F155" i="7"/>
  <c r="H155" i="7" s="1"/>
  <c r="F154" i="7"/>
  <c r="H154" i="7" s="1"/>
  <c r="F153" i="7"/>
  <c r="H153" i="7" s="1"/>
  <c r="F152" i="7"/>
  <c r="H152" i="7" s="1"/>
  <c r="F151" i="7"/>
  <c r="H151" i="7" s="1"/>
  <c r="F150" i="7"/>
  <c r="H150" i="7" s="1"/>
  <c r="F149" i="7"/>
  <c r="H149" i="7"/>
  <c r="F148" i="7"/>
  <c r="H148" i="7" s="1"/>
  <c r="F147" i="7"/>
  <c r="H147" i="7" s="1"/>
  <c r="F146" i="7"/>
  <c r="H146" i="7" s="1"/>
  <c r="F145" i="7"/>
  <c r="H145" i="7" s="1"/>
  <c r="F144" i="7"/>
  <c r="H144" i="7" s="1"/>
  <c r="F143" i="7"/>
  <c r="H143" i="7" s="1"/>
  <c r="F142" i="7"/>
  <c r="H142" i="7" s="1"/>
  <c r="F141" i="7"/>
  <c r="H141" i="7" s="1"/>
  <c r="F140" i="7"/>
  <c r="H140" i="7" s="1"/>
  <c r="F139" i="7"/>
  <c r="H139" i="7" s="1"/>
  <c r="F138" i="7"/>
  <c r="H138" i="7" s="1"/>
  <c r="F137" i="7"/>
  <c r="H137" i="7" s="1"/>
  <c r="F136" i="7"/>
  <c r="H136" i="7" s="1"/>
  <c r="F135" i="7"/>
  <c r="H135" i="7" s="1"/>
  <c r="F134" i="7"/>
  <c r="H134" i="7" s="1"/>
  <c r="F133" i="7"/>
  <c r="H133" i="7"/>
  <c r="D132" i="7"/>
  <c r="F132" i="7" s="1"/>
  <c r="H132" i="7" s="1"/>
  <c r="F131" i="7"/>
  <c r="H131" i="7" s="1"/>
  <c r="F130" i="7"/>
  <c r="H129" i="7"/>
  <c r="F127" i="7"/>
  <c r="H127" i="7" s="1"/>
  <c r="D126" i="7"/>
  <c r="F126" i="7" s="1"/>
  <c r="H126" i="7" s="1"/>
  <c r="F125" i="7"/>
  <c r="H125" i="7" s="1"/>
  <c r="F124" i="7"/>
  <c r="H124" i="7" s="1"/>
  <c r="F123" i="7"/>
  <c r="H123" i="7" s="1"/>
  <c r="F122" i="7"/>
  <c r="H122" i="7" s="1"/>
  <c r="F117" i="7"/>
  <c r="H117" i="7" s="1"/>
  <c r="F116" i="7"/>
  <c r="F115" i="7"/>
  <c r="H115" i="7" s="1"/>
  <c r="F108" i="7"/>
  <c r="H108" i="7"/>
  <c r="F107" i="7"/>
  <c r="H107" i="7" s="1"/>
  <c r="F106" i="7"/>
  <c r="H106" i="7" s="1"/>
  <c r="F105" i="7"/>
  <c r="H105" i="7" s="1"/>
  <c r="F104" i="7"/>
  <c r="H104" i="7"/>
  <c r="F103" i="7"/>
  <c r="H103" i="7" s="1"/>
  <c r="F102" i="7"/>
  <c r="H102" i="7" s="1"/>
  <c r="F101" i="7"/>
  <c r="H101" i="7" s="1"/>
  <c r="F100" i="7"/>
  <c r="F110" i="7"/>
  <c r="F96" i="7"/>
  <c r="H96" i="7" s="1"/>
  <c r="F95" i="7"/>
  <c r="H95" i="7" s="1"/>
  <c r="F94" i="7"/>
  <c r="H94" i="7" s="1"/>
  <c r="F93" i="7"/>
  <c r="H93" i="7" s="1"/>
  <c r="D92" i="7"/>
  <c r="F92" i="7" s="1"/>
  <c r="H92" i="7" s="1"/>
  <c r="F91" i="7"/>
  <c r="H91" i="7" s="1"/>
  <c r="F90" i="7"/>
  <c r="H90" i="7" s="1"/>
  <c r="F89" i="7"/>
  <c r="H89" i="7" s="1"/>
  <c r="F88" i="7"/>
  <c r="H88" i="7" s="1"/>
  <c r="F87" i="7"/>
  <c r="H87" i="7" s="1"/>
  <c r="F86" i="7"/>
  <c r="H86" i="7"/>
  <c r="F85" i="7"/>
  <c r="H85" i="7" s="1"/>
  <c r="F84" i="7"/>
  <c r="H84" i="7" s="1"/>
  <c r="D83" i="7"/>
  <c r="F83" i="7" s="1"/>
  <c r="H83" i="7" s="1"/>
  <c r="F82" i="7"/>
  <c r="H82" i="7" s="1"/>
  <c r="F81" i="7"/>
  <c r="H81" i="7" s="1"/>
  <c r="F80" i="7"/>
  <c r="H80" i="7" s="1"/>
  <c r="F79" i="7"/>
  <c r="H79" i="7" s="1"/>
  <c r="F78" i="7"/>
  <c r="H78" i="7" s="1"/>
  <c r="F77" i="7"/>
  <c r="H77" i="7" s="1"/>
  <c r="D76" i="7"/>
  <c r="F76" i="7" s="1"/>
  <c r="H76" i="7" s="1"/>
  <c r="F75" i="7"/>
  <c r="H75" i="7" s="1"/>
  <c r="F74" i="7"/>
  <c r="H73" i="7"/>
  <c r="F71" i="7"/>
  <c r="H71" i="7" s="1"/>
  <c r="D70" i="7"/>
  <c r="F70" i="7" s="1"/>
  <c r="H70" i="7" s="1"/>
  <c r="F69" i="7"/>
  <c r="H69" i="7" s="1"/>
  <c r="F68" i="7"/>
  <c r="H68" i="7" s="1"/>
  <c r="F67" i="7"/>
  <c r="H67" i="7" s="1"/>
  <c r="F66" i="7"/>
  <c r="F61" i="7"/>
  <c r="H61" i="7" s="1"/>
  <c r="F60" i="7"/>
  <c r="H60" i="7" s="1"/>
  <c r="F59" i="7"/>
  <c r="F52" i="7"/>
  <c r="H52" i="7" s="1"/>
  <c r="F51" i="7"/>
  <c r="H51" i="7" s="1"/>
  <c r="F50" i="7"/>
  <c r="H50" i="7" s="1"/>
  <c r="F49" i="7"/>
  <c r="H49" i="7" s="1"/>
  <c r="F48" i="7"/>
  <c r="H48" i="7"/>
  <c r="F47" i="7"/>
  <c r="H47" i="7" s="1"/>
  <c r="F46" i="7"/>
  <c r="H46" i="7" s="1"/>
  <c r="F45" i="7"/>
  <c r="H45" i="7" s="1"/>
  <c r="F44" i="7"/>
  <c r="H44" i="7" s="1"/>
  <c r="F43" i="7"/>
  <c r="H43" i="7" s="1"/>
  <c r="F42" i="7"/>
  <c r="H42" i="7" s="1"/>
  <c r="F41" i="7"/>
  <c r="H41" i="7" s="1"/>
  <c r="F40" i="7"/>
  <c r="H40" i="7" s="1"/>
  <c r="F39" i="7"/>
  <c r="H39" i="7" s="1"/>
  <c r="F38" i="7"/>
  <c r="H38" i="7" s="1"/>
  <c r="F34" i="7"/>
  <c r="H34" i="7" s="1"/>
  <c r="D33" i="7"/>
  <c r="F33" i="7" s="1"/>
  <c r="H33" i="7" s="1"/>
  <c r="F32" i="7"/>
  <c r="H32" i="7"/>
  <c r="F31" i="7"/>
  <c r="H31" i="7" s="1"/>
  <c r="F30" i="7"/>
  <c r="H30" i="7" s="1"/>
  <c r="F29" i="7"/>
  <c r="H29" i="7" s="1"/>
  <c r="F28" i="7"/>
  <c r="H28" i="7"/>
  <c r="F27" i="7"/>
  <c r="H27" i="7" s="1"/>
  <c r="F26" i="7"/>
  <c r="H26" i="7" s="1"/>
  <c r="F25" i="7"/>
  <c r="H25" i="7" s="1"/>
  <c r="F24" i="7"/>
  <c r="H24" i="7" s="1"/>
  <c r="F23" i="7"/>
  <c r="H23" i="7" s="1"/>
  <c r="F22" i="7"/>
  <c r="H22" i="7" s="1"/>
  <c r="H21" i="7"/>
  <c r="F19" i="7"/>
  <c r="H19" i="7" s="1"/>
  <c r="F18" i="7"/>
  <c r="H18" i="7"/>
  <c r="F17" i="7"/>
  <c r="H17" i="7" s="1"/>
  <c r="F16" i="7"/>
  <c r="H16" i="7" s="1"/>
  <c r="F15" i="7"/>
  <c r="H15" i="7" s="1"/>
  <c r="F14" i="7"/>
  <c r="H14" i="7" s="1"/>
  <c r="F9" i="7"/>
  <c r="H9" i="7" s="1"/>
  <c r="F8" i="7"/>
  <c r="H8" i="7" s="1"/>
  <c r="F7" i="7"/>
  <c r="H66" i="7"/>
  <c r="H100" i="7"/>
  <c r="H130" i="7"/>
  <c r="F11" i="7" l="1"/>
  <c r="F63" i="7"/>
  <c r="F119" i="7"/>
  <c r="H128" i="7"/>
  <c r="H110" i="7"/>
  <c r="F35" i="7"/>
  <c r="H116" i="7"/>
  <c r="H119" i="7" s="1"/>
  <c r="F128" i="7"/>
  <c r="F169" i="7"/>
  <c r="H72" i="7"/>
  <c r="H35" i="7"/>
  <c r="H156" i="7"/>
  <c r="H157" i="7" s="1"/>
  <c r="H20" i="7"/>
  <c r="H54" i="7"/>
  <c r="F97" i="7"/>
  <c r="F156" i="7"/>
  <c r="F157" i="7" s="1"/>
  <c r="F72" i="7"/>
  <c r="H7" i="7"/>
  <c r="H11" i="7" s="1"/>
  <c r="H159" i="7"/>
  <c r="H169" i="7" s="1"/>
  <c r="F20" i="7"/>
  <c r="F54" i="7"/>
  <c r="H74" i="7"/>
  <c r="H97" i="7" s="1"/>
  <c r="H59" i="7"/>
  <c r="H63" i="7" s="1"/>
  <c r="G174" i="19" l="1"/>
  <c r="F170" i="7"/>
  <c r="F36" i="7"/>
  <c r="F55" i="7" s="1"/>
  <c r="F56" i="7" s="1"/>
  <c r="H170" i="7"/>
  <c r="H98" i="7"/>
  <c r="H111" i="7" s="1"/>
  <c r="H112" i="7" s="1"/>
  <c r="H36" i="7"/>
  <c r="H55" i="7" s="1"/>
  <c r="H56" i="7" s="1"/>
  <c r="F98" i="7"/>
  <c r="F111" i="7" s="1"/>
  <c r="F112" i="7" s="1"/>
</calcChain>
</file>

<file path=xl/sharedStrings.xml><?xml version="1.0" encoding="utf-8"?>
<sst xmlns="http://schemas.openxmlformats.org/spreadsheetml/2006/main" count="2658" uniqueCount="372">
  <si>
    <t>TERRASSEMENT</t>
  </si>
  <si>
    <t>Decapage et debroussaillage</t>
  </si>
  <si>
    <t>m2</t>
  </si>
  <si>
    <t>Fouille pour ouvrage en terrain de toute nature</t>
  </si>
  <si>
    <t>m3</t>
  </si>
  <si>
    <t>Evacuation des terres non utilisés</t>
  </si>
  <si>
    <t>Total Terrassement………………………………………………………………..</t>
  </si>
  <si>
    <t xml:space="preserve">OUVRAGE </t>
  </si>
  <si>
    <t>Maçonnerie et beton en infrastructure</t>
  </si>
  <si>
    <t xml:space="preserve"> Empierrement en pierre sèche d’épaisseur 12 cm</t>
  </si>
  <si>
    <t xml:space="preserve">Béton de propreté dosé à 150 kg/m3 </t>
  </si>
  <si>
    <t>Béton armé dosé à 350 kg/m3</t>
  </si>
  <si>
    <t>Coffrage en bois</t>
  </si>
  <si>
    <t>Armature en acier de différents diamètres</t>
  </si>
  <si>
    <t>kg</t>
  </si>
  <si>
    <t>Total Maçonnerie et beton en infrastructure…………………………………………</t>
  </si>
  <si>
    <t>Maçonnerie et beton en superstructure</t>
  </si>
  <si>
    <t>Châpe ordinaire dosé à 350kg/m3</t>
  </si>
  <si>
    <t>Enduit ordinaire dosé à 350kg/m3</t>
  </si>
  <si>
    <t>Maçonnerie de brique cuits en mortier de ciment dosée à 350kg/m3 ép 11</t>
  </si>
  <si>
    <t>Fourniture et pose porte en bois barre Z,a 1 vantail 0,70x1,80m</t>
  </si>
  <si>
    <t>U</t>
  </si>
  <si>
    <t>Peinture à l’huile</t>
  </si>
  <si>
    <t>Total Ouvrage………………………………………………………………..</t>
  </si>
  <si>
    <t>TUYAUTERIE ET ACCESSOIRE</t>
  </si>
  <si>
    <t>ml</t>
  </si>
  <si>
    <t>Fourniture et pose de tuyau galvanisé 20/27</t>
  </si>
  <si>
    <t>Fourniture et pose de raccord mixte SR 14 en PEHD DN 25</t>
  </si>
  <si>
    <t>Fourniture et pose de vanne ¼ de tour galvanisé 20/27</t>
  </si>
  <si>
    <t>Fourniture et pose de coude galvanisé 20/27</t>
  </si>
  <si>
    <t>Fourniture et pose de mamelon galvanisé 20/27</t>
  </si>
  <si>
    <t>Fourniture et pose de manchon galvanisé 20/27</t>
  </si>
  <si>
    <t>Total Tuyauterie et Accessoires………………………………………………………………..</t>
  </si>
  <si>
    <t>N° PRIX</t>
  </si>
  <si>
    <t>DESIGNATION</t>
  </si>
  <si>
    <t>UNITES</t>
  </si>
  <si>
    <t>QUANTITE</t>
  </si>
  <si>
    <t>P.U</t>
  </si>
  <si>
    <t xml:space="preserve"> UNITAIRE</t>
  </si>
  <si>
    <t>Fourniture et pose de vanne ¼ de tour galvanisé 15/21</t>
  </si>
  <si>
    <t>Fourniture et pose de raccord union  galvanisée 15/21</t>
  </si>
  <si>
    <t>Fourniture et pose de tuyau galvanisé 15/21</t>
  </si>
  <si>
    <t>Fourniture et pose de coude galvanisé 15/21</t>
  </si>
  <si>
    <t>Grille  métallique de 50 x 90cm</t>
  </si>
  <si>
    <t>Fourniture et pose fenetre en bois barre Z,a 1 vantail 0,80x0,90m</t>
  </si>
  <si>
    <t>Fourniture et pose de tuyau PVC DN 63 evacuation</t>
  </si>
  <si>
    <t>Fourniture et pose compteur d'eau</t>
  </si>
  <si>
    <t>Fourniture et pose de Té égaux  galvanisée 15/21</t>
  </si>
  <si>
    <t>Fourniture et pose de réduction galvanisé 15/20</t>
  </si>
  <si>
    <t>Fourniture et pose de manchon galvanisé 15/21</t>
  </si>
  <si>
    <t>Maçonnerie de claustras 20x20x10</t>
  </si>
  <si>
    <t>Pavée en maçonnerie de moellon</t>
  </si>
  <si>
    <t>Enduit étanche dosé à 400kg/m3</t>
  </si>
  <si>
    <t>BORNE FONTAINE URBAINE_ à DEUX SORTIES</t>
  </si>
  <si>
    <t>TOTAL 01 BORNE FONTAINE URBAINE à DEUX SORTIES……………………………………………………………</t>
  </si>
  <si>
    <t>BORDERAU DETAIL ESTIMATIF</t>
  </si>
  <si>
    <t>Peinture à l’eau intérieure et extérieure</t>
  </si>
  <si>
    <t>MONTANT STANDARD</t>
  </si>
  <si>
    <t>Coefficient suivant site</t>
  </si>
  <si>
    <t>MONTANT REEL</t>
  </si>
  <si>
    <t>Maçonnerie de brique cuits en mortier de ciment dosée à 350kg/m3 ép 22</t>
  </si>
  <si>
    <t>Fourniture et pose porte métallique,a 2 vantaux 1,20x2,10m</t>
  </si>
  <si>
    <t>Grille  métallique de 40 x 40cm</t>
  </si>
  <si>
    <t>TOTAL 01 LAVOIR à SIX BACS……………………………………………………………</t>
  </si>
  <si>
    <t>Fourniture et pose de tuyau PVC DN 100 evacuation</t>
  </si>
  <si>
    <t>Fourniture et pose Grille de protection métallique 1,30x1,15m</t>
  </si>
  <si>
    <t>Fourniture et pose Grille de protection métallique 2,20x1,15m</t>
  </si>
  <si>
    <t>Fourniture et pose Grille de protection métallique 2,00x1,15m</t>
  </si>
  <si>
    <t>Cunnette en maconnerie de brique cuite</t>
  </si>
  <si>
    <r>
      <t>Faitière 40/100</t>
    </r>
    <r>
      <rPr>
        <vertAlign val="superscript"/>
        <sz val="10"/>
        <rFont val="Verdana"/>
        <family val="2"/>
      </rPr>
      <t>ème</t>
    </r>
    <r>
      <rPr>
        <sz val="10"/>
        <rFont val="Verdana"/>
        <family val="2"/>
      </rPr>
      <t xml:space="preserve"> et de 33 cm de développement </t>
    </r>
  </si>
  <si>
    <t xml:space="preserve">Charpente non assembles en bois dur du pays </t>
  </si>
  <si>
    <t>Planche de rive de 15cm de largeur et 3 cm d’épaisseur</t>
  </si>
  <si>
    <t>Fourniture et pose gouttiere PVC 200</t>
  </si>
  <si>
    <t>Fourniture et pose descente en PVC 100</t>
  </si>
  <si>
    <t>Puisard maçonné (1,00x1,00x1,50m) y compris agrégats</t>
  </si>
  <si>
    <t>Fourniture et pose de Té égaux  galvanisée 20/27</t>
  </si>
  <si>
    <t xml:space="preserve">Peinture à l’huile </t>
  </si>
  <si>
    <r>
      <t xml:space="preserve">Tôle TOG </t>
    </r>
    <r>
      <rPr>
        <sz val="10"/>
        <color rgb="FFFF0000"/>
        <rFont val="Verdana"/>
        <family val="2"/>
      </rPr>
      <t>50/100</t>
    </r>
    <r>
      <rPr>
        <vertAlign val="superscript"/>
        <sz val="10"/>
        <color rgb="FFFF0000"/>
        <rFont val="Verdana"/>
        <family val="2"/>
      </rPr>
      <t>ème</t>
    </r>
  </si>
  <si>
    <t>LATRINE</t>
  </si>
  <si>
    <t>Fourniture et pose lavoir en beton préfabriqué double bacs</t>
  </si>
  <si>
    <t>Fourniture et pose porte bois barre Z ,a 1 vantail 0,90x2,10m</t>
  </si>
  <si>
    <t>Fourniture et pose porte bois barre Z ,a 1 vantail 0,70x2,10m</t>
  </si>
  <si>
    <t>Fosse septique MAKIPLAST</t>
  </si>
  <si>
    <t>TOTAL 01 LATRINE……………………………………………………………</t>
  </si>
  <si>
    <t>Châpe ordinaire dosé à 400kg/m3</t>
  </si>
  <si>
    <t>Fourniture et pose WC à la Turque y compris Chasse d'eau et accessoires</t>
  </si>
  <si>
    <t>Regard fosse septique y compris couvercle tampon en BA</t>
  </si>
  <si>
    <t>Fourniture et pose DOUCHE à l'Italienne y compris accessoires</t>
  </si>
  <si>
    <t>Fourniture et pose Lave mains à deux robinet y compris accessoires</t>
  </si>
  <si>
    <r>
      <t xml:space="preserve">Tôle TOG </t>
    </r>
    <r>
      <rPr>
        <sz val="10"/>
        <color rgb="FFFF0000"/>
        <rFont val="Verdana"/>
        <family val="2"/>
      </rPr>
      <t>40/100</t>
    </r>
    <r>
      <rPr>
        <vertAlign val="superscript"/>
        <sz val="10"/>
        <color rgb="FFFF0000"/>
        <rFont val="Verdana"/>
        <family val="2"/>
      </rPr>
      <t>ème</t>
    </r>
  </si>
  <si>
    <t>TOTAL 03 BORNES FONTAINES URBAINE à DEUX SORTIES……………………………………………………………</t>
  </si>
  <si>
    <t>TOTAL 02 LAVOIRS à SIX BACS……………………………………………………………</t>
  </si>
  <si>
    <t>LAVOIRS_ à SIX BACS</t>
  </si>
  <si>
    <t>u</t>
  </si>
  <si>
    <t>MONTANT</t>
  </si>
  <si>
    <t>001</t>
  </si>
  <si>
    <t>1-3</t>
  </si>
  <si>
    <t>1-4</t>
  </si>
  <si>
    <t>1-5</t>
  </si>
  <si>
    <t>1-6</t>
  </si>
  <si>
    <t>1-7</t>
  </si>
  <si>
    <t>Concerne : fondation</t>
  </si>
  <si>
    <r>
      <t>Concerne</t>
    </r>
    <r>
      <rPr>
        <sz val="11"/>
        <color rgb="FF000000"/>
        <rFont val="Arial Narrow"/>
        <family val="2"/>
      </rPr>
      <t xml:space="preserve"> : fondation</t>
    </r>
  </si>
  <si>
    <t>1-8</t>
  </si>
  <si>
    <t>1-10</t>
  </si>
  <si>
    <t>1-11</t>
  </si>
  <si>
    <t>1-12</t>
  </si>
  <si>
    <t>1-13</t>
  </si>
  <si>
    <t>1-14</t>
  </si>
  <si>
    <t>1-2</t>
  </si>
  <si>
    <t>Décapage et débrouissallage</t>
  </si>
  <si>
    <t>RECAPITULATION GENERALE</t>
  </si>
  <si>
    <t>TOTAL GENERAL HORS TAXES</t>
  </si>
  <si>
    <t>Terrassement</t>
  </si>
  <si>
    <t>Fourniture et pose Armature en acier HA toutes dimensions</t>
  </si>
  <si>
    <t>Peinture</t>
  </si>
  <si>
    <t>1-1</t>
  </si>
  <si>
    <t>1-9</t>
  </si>
  <si>
    <t>1-15</t>
  </si>
  <si>
    <t>1-16</t>
  </si>
  <si>
    <t>1-17</t>
  </si>
  <si>
    <t>1-18</t>
  </si>
  <si>
    <t>1-20</t>
  </si>
  <si>
    <t>1-21</t>
  </si>
  <si>
    <t>1-22</t>
  </si>
  <si>
    <t>1-23</t>
  </si>
  <si>
    <t>1-24</t>
  </si>
  <si>
    <t>Concerne : Fondation</t>
  </si>
  <si>
    <t>Concerne : mur, aération</t>
  </si>
  <si>
    <t>Fourniture et pose béton armé dosé à 350 kg/m3</t>
  </si>
  <si>
    <t>Ouvrage en infrastructure</t>
  </si>
  <si>
    <t>Maçonnerie et ouvrage en superstructure</t>
  </si>
  <si>
    <t xml:space="preserve">Badigeonnage à chaux avant peinture d'impression </t>
  </si>
  <si>
    <t>Concerne : mur intérieur et exterieur</t>
  </si>
  <si>
    <t>Fourniture et pose coffrage plan ordinaire</t>
  </si>
  <si>
    <t>Fourniture et pose Herissonnage en pierre 40/70, épaisseur : 8 cm</t>
  </si>
  <si>
    <t>Fourniture et pose béton ordinaire dosé à 250 kg/m3</t>
  </si>
  <si>
    <t>Concerne: fixation toit</t>
  </si>
  <si>
    <t>Concerne: redressement panne</t>
  </si>
  <si>
    <t>Concerne: plafond</t>
  </si>
  <si>
    <t>Concerne: toiture</t>
  </si>
  <si>
    <t>Concerne: évacuation eau de pluie</t>
  </si>
  <si>
    <t>Robinetterie - plomberie - sanitaire</t>
  </si>
  <si>
    <t>Menuiserie métallique - charpente - couverture</t>
  </si>
  <si>
    <t>Concerne: alimentation en eau DLM</t>
  </si>
  <si>
    <t>Fourniture et pose tuyuau PVC 63</t>
  </si>
  <si>
    <t>Concerne: évacuation d'eau usée</t>
  </si>
  <si>
    <t>Fourniture et pose coude 90° pour PVC 63</t>
  </si>
  <si>
    <t>concerne : ouvrage en béton, en BA</t>
  </si>
  <si>
    <t>1-26</t>
  </si>
  <si>
    <t>1-27</t>
  </si>
  <si>
    <t>1-28</t>
  </si>
  <si>
    <t>1-29</t>
  </si>
  <si>
    <t>1-30</t>
  </si>
  <si>
    <t>1-31</t>
  </si>
  <si>
    <t>1-32</t>
  </si>
  <si>
    <t>1-33</t>
  </si>
  <si>
    <t>1-34</t>
  </si>
  <si>
    <t>1-35</t>
  </si>
  <si>
    <t>Fourniture et pose seau ou récipient métallique de 20 litres</t>
  </si>
  <si>
    <t>Concerne : incinération papier toilette</t>
  </si>
  <si>
    <t>Fourniture et pose seau d'eau plastique 15 litres avec epuisette type "zinga"</t>
  </si>
  <si>
    <t>Fouille en rigole ou en tranchée de terrain de toute nature</t>
  </si>
  <si>
    <t>Fouille en puits y compris reglage, verticalité jusqu'en profondeur voulue</t>
  </si>
  <si>
    <t>Concerne : Fosses perdue latrines</t>
  </si>
  <si>
    <t>Fourniture et pose béton de propreté dosé à 150 kg/m3, épaisseur : 5 cm</t>
  </si>
  <si>
    <t>Fourniture et pose maçonnerie de brique cuites, hourdée au mortier de ciment dosé à 300 kg/m3, épaisseur : 22cm</t>
  </si>
  <si>
    <t>Concerne : mur monobloc</t>
  </si>
  <si>
    <t>Concerne : latrines pour personne à situation handicap</t>
  </si>
  <si>
    <t>Concerne: bordure toiture</t>
  </si>
  <si>
    <t>Fourniture et pose barre d'appuie métallique en tube rond assemblés par soudure, avec poteau en tube rond comprennant antirouille et peinture à l'huile, y compris fixations et toutes autres sujétions particulières</t>
  </si>
  <si>
    <t>fft</t>
  </si>
  <si>
    <t>Fourniture et pose robinet de puisage en laiton 20/27, 1/4 de type à bequille</t>
  </si>
  <si>
    <t>Fourniture et pose tuyau PPR 25</t>
  </si>
  <si>
    <t>Concerne : couverture rampe et chaussée</t>
  </si>
  <si>
    <t>Fourniture et pose Chape au mortier de ciment dosé à 400 kg/m3, bouchardée</t>
  </si>
  <si>
    <t>Concerne: fermeture réservoir DLM</t>
  </si>
  <si>
    <t>Panneau de signalisation</t>
  </si>
  <si>
    <t>1-36</t>
  </si>
  <si>
    <t>1-37</t>
  </si>
  <si>
    <t>1-38</t>
  </si>
  <si>
    <t>1-39</t>
  </si>
  <si>
    <t>1-40</t>
  </si>
  <si>
    <t>1-41</t>
  </si>
  <si>
    <t>1-42</t>
  </si>
  <si>
    <t>1-43</t>
  </si>
  <si>
    <t>1-44</t>
  </si>
  <si>
    <t>Peinture d'impression en acrilyque appliquée en 2 couches</t>
  </si>
  <si>
    <t>Fourniture et pose siphon de sol PVC 63</t>
  </si>
  <si>
    <t>Concerne: évacuation d'eau usée - DLM</t>
  </si>
  <si>
    <t>Fourniture et pose Enduit ordinaire au mortier dosé à 400kg/m3, épaisseur : 1,5 cm</t>
  </si>
  <si>
    <t>INSTALLATION ET REPLI DE CHANTIER</t>
  </si>
  <si>
    <t>0-1</t>
  </si>
  <si>
    <t>Installation de chantier</t>
  </si>
  <si>
    <t>0-2</t>
  </si>
  <si>
    <t>Repli de chantier</t>
  </si>
  <si>
    <t>TOTAL INSTALLATION ET REPLI DE CHANTIER</t>
  </si>
  <si>
    <t>Fourniture et pose gravier anti-bourbier, épaisseur : 5 cm</t>
  </si>
  <si>
    <t>002</t>
  </si>
  <si>
    <t>2-2</t>
  </si>
  <si>
    <t>2-5</t>
  </si>
  <si>
    <t>Fourniture et pose couvercle métallique avec anneau de lévage, de dimension 40cmx30, y compris fixations et toutes autres sujétions particulières</t>
  </si>
  <si>
    <t>Fourniture et pose Maçonnerie de claustras, hourdée au mortier de ciment dosé à 300kg/m3</t>
  </si>
  <si>
    <t>Fourniture et pose maçonnerie de moellon hourdée au mortier de ciment dosé à 300 kg/m3</t>
  </si>
  <si>
    <t>Fourniture et pose volige, y compris toutes sujétions de mise en œuvre.</t>
  </si>
  <si>
    <t>Fourniture et pose planche de rive de 15*2 raboté 4 faces, y compris toutes sujétions de mise en œuvre.</t>
  </si>
  <si>
    <t>Fourniture et pose gouttière et descente d'eau en PVC 110, y compris fixations et toutes autres sujétions particulières</t>
  </si>
  <si>
    <t>Fourniture et pose chaise anglaise à trou vertical,  y compris fixations et toutes autres sujétions particulières</t>
  </si>
  <si>
    <t>Concerne: WC personne à situation handicap</t>
  </si>
  <si>
    <t>Fourniture et pose de plaque d'indication de latrines pour Garcon</t>
  </si>
  <si>
    <t>Fourniture et pose de plaque d'indication de latrines pour Fille</t>
  </si>
  <si>
    <t>Fourniture et pose de plaque d'indication de latrines pour Handicapé</t>
  </si>
  <si>
    <t>Remblai compacté par couche de 0,20 m</t>
  </si>
  <si>
    <t>Fourniture et pose madrier 7*17 pour pannes,  y compris toutes sujétions de mise en œuvre</t>
  </si>
  <si>
    <t>Fourniture et pose bois carré 7*7 pour entretoises,  y compris toutes sujétions de mise en œuvre</t>
  </si>
  <si>
    <t>Fourniture et pose ferrociment à 400 kg/m3</t>
  </si>
  <si>
    <t>Fourniture et pose Tole ondulée galvanisée (TOG) 63è/100 tire à fond y compris rondelle d'étanchéité, cal d'onde et cavalier, fixations et toutes autres sujétions particulières</t>
  </si>
  <si>
    <t xml:space="preserve">Concerne : linteaux monobloc </t>
  </si>
  <si>
    <t>Concerne : Fondation, socle pour support DLM, escalier DLM</t>
  </si>
  <si>
    <t>Fourniture et pose dalle en beton armé (1.36m x 1.50) y compris toutes sujétions de mise en œuvre</t>
  </si>
  <si>
    <t>Concerne: facilitation accès rampe pour handicap,appui pour latrines sur chaise anglaise,appui douche</t>
  </si>
  <si>
    <t>Peinture d'impression en acrilyque pour Nudges</t>
  </si>
  <si>
    <t>Concerne : Nudge sur la marche et le DLM</t>
  </si>
  <si>
    <t>Fourniture et pose embout taraudé PPR 20</t>
  </si>
  <si>
    <t>Fourniture et pose étagère en bois, y compris fixations et toutes autres sujétions particulières</t>
  </si>
  <si>
    <t>Concerne: douche, pose outils pour les filles</t>
  </si>
  <si>
    <t>2-1</t>
  </si>
  <si>
    <t>2-7</t>
  </si>
  <si>
    <t>Concerne : entourage</t>
  </si>
  <si>
    <t>Fourniture et pose bidon plastique 20l</t>
  </si>
  <si>
    <t xml:space="preserve">Concerne : Récupération d'eau </t>
  </si>
  <si>
    <t>2-4</t>
  </si>
  <si>
    <t>2-8</t>
  </si>
  <si>
    <t>2-9</t>
  </si>
  <si>
    <t>2-10</t>
  </si>
  <si>
    <t xml:space="preserve">TOTAL REHABILITATION LATRINE </t>
  </si>
  <si>
    <t>003</t>
  </si>
  <si>
    <t>Fourniture et pose récipient métallique de 20 litres</t>
  </si>
  <si>
    <t>3-1</t>
  </si>
  <si>
    <t>3-2</t>
  </si>
  <si>
    <t>3-3</t>
  </si>
  <si>
    <t>3-4</t>
  </si>
  <si>
    <t>3-5</t>
  </si>
  <si>
    <t>3-6</t>
  </si>
  <si>
    <t>3-7</t>
  </si>
  <si>
    <t>3-8</t>
  </si>
  <si>
    <t>CONSTRUCTION PUITS : PPMH</t>
  </si>
  <si>
    <t>Concerne : puits, aire d'assainissement</t>
  </si>
  <si>
    <t>Fouille en puits y compris reglage, verticalité jusqu'en profondeur voulue (p = 20m)</t>
  </si>
  <si>
    <t>Concerne : puits</t>
  </si>
  <si>
    <t>Ouvrage en infrastructure/superstructure</t>
  </si>
  <si>
    <t>Concerne : aire d'assainissement</t>
  </si>
  <si>
    <t>Concerne : fondation aire d'assainissement</t>
  </si>
  <si>
    <t>Fourniture et pose maçonnerie de moellon hourdé au mortier de ciment dosé à 300 kg/m3</t>
  </si>
  <si>
    <t>Concerne : puisard</t>
  </si>
  <si>
    <t xml:space="preserve">Concerne : poteau cloture </t>
  </si>
  <si>
    <t>Concerne : aire d'assainissement, couvercle puisard</t>
  </si>
  <si>
    <t>Fourniture et pose buses non perforées, de diamètre intérieur 1m, d'épaisseur 10cm et de hauteur 1m</t>
  </si>
  <si>
    <t>Concerne: puits</t>
  </si>
  <si>
    <t>Fourniture et pose buses perforées, de diamètre intérieur 1m, d'épaisseur 10cm et de hauteur 1m</t>
  </si>
  <si>
    <t>Fourniture et pose trousse coupante de diamètre intérieur 1m, d'épaisseur 15cm et de hauteur 1m</t>
  </si>
  <si>
    <t>Concerne: paroie externe poteau</t>
  </si>
  <si>
    <t>Concerne: perimètre puits</t>
  </si>
  <si>
    <t>Fourniture et pose gravier filtre 5/10 (massif filtrant puits)</t>
  </si>
  <si>
    <t>Concerne: puits/nappe captée</t>
  </si>
  <si>
    <t>Fourniture et pose massif filtrant (gros sable, gravier, tout venant)</t>
  </si>
  <si>
    <t>Concerne: puisard filtrant</t>
  </si>
  <si>
    <t>Puits - Plomberie/sanitaire</t>
  </si>
  <si>
    <t>Fourniture et pose pompe Canzee, y compris fixations et toutes autres sujétions particulières</t>
  </si>
  <si>
    <t>Concerne: Exhaure d'eau</t>
  </si>
  <si>
    <t>Fourniture et pose seau ou récipient plastique de 20 litres</t>
  </si>
  <si>
    <t>Concerne : transport d'eau vers monobloc</t>
  </si>
  <si>
    <t>Charpenterie</t>
  </si>
  <si>
    <t>Fourniture, façonnage et pose de clôture en bois dur et toute accessoire de sujetions</t>
  </si>
  <si>
    <t>Concerne: sécurisation périmètre</t>
  </si>
  <si>
    <t>Fourniture,façonnage et pose du Portail d'accès à 2 ventails en bois dur, meme forme que la cloture, avec système de fermeture cadenassé</t>
  </si>
  <si>
    <t>Concerne: ouverture périmètre</t>
  </si>
  <si>
    <t>Peinture à huile appliquée en 2 couches</t>
  </si>
  <si>
    <t>Concerne : cloture et portail en bois</t>
  </si>
  <si>
    <t>TOTAL PUITS MODERNE PPMH</t>
  </si>
  <si>
    <t>BDE INFRA, CEG AMBOHIMILANJA</t>
  </si>
  <si>
    <t>1-25</t>
  </si>
  <si>
    <t>2-6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</si>
  <si>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</si>
  <si>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</si>
  <si>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</si>
  <si>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</si>
  <si>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</si>
  <si>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</si>
  <si>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</si>
  <si>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</si>
  <si>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</si>
  <si>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3-18</t>
  </si>
  <si>
    <t>3-19</t>
  </si>
  <si>
    <t>3-20</t>
  </si>
  <si>
    <t>3-21</t>
  </si>
  <si>
    <t>3-22</t>
  </si>
  <si>
    <t>3-23</t>
  </si>
  <si>
    <t>Ce, 25/11/2021</t>
  </si>
  <si>
    <t>Concerne : Fondation, rampe</t>
  </si>
  <si>
    <t>Concerne : corps DLM</t>
  </si>
  <si>
    <t>Puisard absorbant de section 0,85x0,85m et de profondeur 1,00m, parois en maçonnerie sèche de blocage avec tampon en BA amovible</t>
  </si>
  <si>
    <t>Concerne: Evacuation eau usée</t>
  </si>
  <si>
    <t>1-19</t>
  </si>
  <si>
    <t>Fourniture et pose porte métallique (dimension : 110cmx190)  pleine en TPN 15/10 à un vantail assemblés par soudure, avec traverses en tube carré de 40x40x3 ; bati en fer cornière 45x45x4 , comprennant toutes les quincailleries y compris antirouille,serrure de type karetsaka et peinture à l'huile</t>
  </si>
  <si>
    <t xml:space="preserve">Concerne: ouverture latrines pour handicap </t>
  </si>
  <si>
    <t>Fourniture et pose Té 90° pour PPR 25</t>
  </si>
  <si>
    <t>Concerne: distribution</t>
  </si>
  <si>
    <t>Concerne: évacuation</t>
  </si>
  <si>
    <t>Concerne : utilisation d'eau</t>
  </si>
  <si>
    <t>TOTAL MONOBLOC</t>
  </si>
  <si>
    <t>CONSTRUCTION MONOBLOC à 02 COMPARTIMENTS</t>
  </si>
  <si>
    <t>Concerne :  rampe d'accès</t>
  </si>
  <si>
    <t>Concerne: mur (interne et externe), corps DLM</t>
  </si>
  <si>
    <t>Fourniture et pose Té 90° pour PVC 63</t>
  </si>
  <si>
    <t>BDQE MONOBLOC - CEG   KIANJAVOLA</t>
  </si>
  <si>
    <t>REHABILITATION Latrines : 02 compartiments</t>
  </si>
  <si>
    <t>Terrassement et divers</t>
  </si>
  <si>
    <t>Vidanges de boue, y compris toutes autres sujétions de mise en œuvre</t>
  </si>
  <si>
    <t>2-3</t>
  </si>
  <si>
    <t>Concerne : mur intérieur et exterieur, portes</t>
  </si>
  <si>
    <t>Sanitaire - Menuiserie</t>
  </si>
  <si>
    <t>Fourniture et pose serrure de type "karetsaka", y compris toutes autres sujétions de mise en œuvre</t>
  </si>
  <si>
    <t>Concerne : ouverture latrines existantes</t>
  </si>
  <si>
    <t>+</t>
  </si>
  <si>
    <t>CONSTRUCTION  PUITS : PPMH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</si>
  <si>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</si>
  <si>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</si>
  <si>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</si>
  <si>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</si>
  <si>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</si>
  <si>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</si>
  <si>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</si>
  <si>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</si>
  <si>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</si>
  <si>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2-20</t>
  </si>
  <si>
    <t>2-21</t>
  </si>
  <si>
    <t>2-22</t>
  </si>
  <si>
    <t>2-23</t>
  </si>
  <si>
    <t>2-24</t>
  </si>
  <si>
    <t>BDQE INFRA - CEG KIANJAVOLA</t>
  </si>
  <si>
    <t>BDE INFRA, EPP AMBALAMAHARAVO</t>
  </si>
  <si>
    <t xml:space="preserve">BDE CEG  VINANY ANDAKATANIKELY  </t>
  </si>
  <si>
    <t>BDQE INFRA - CEG VOHITROMBY</t>
  </si>
  <si>
    <t>BDE INFRA, EPP SAKAIVO AVARATRA</t>
  </si>
  <si>
    <t>BDQE - EPP SOALAZAINA</t>
  </si>
  <si>
    <t>BDQE INFRASTRUCTURE - EPP SOALAZAINA</t>
  </si>
  <si>
    <t>BDE INFRA, EPP SOAMANDROSO</t>
  </si>
  <si>
    <t>CONSTRUCTION MONOBLOC à 03 COMPARTIMENTS</t>
  </si>
  <si>
    <t>Fourniture et pose Chape au mortier de ciment dosé à 400 kg/m3, lissée</t>
  </si>
  <si>
    <t>Concerne :cunette urinoir</t>
  </si>
  <si>
    <t>Concerne : cunette urinoir, rampe d'accès</t>
  </si>
  <si>
    <t>Fourniture et pose dalle latrine avec SANPLAT (1.06m x 1.50) avec couvercle trous y compris toutes sujétions de mise en œuvre</t>
  </si>
  <si>
    <t>Concerne : latrines</t>
  </si>
  <si>
    <t>Concerne: mur (interne et externe), corps DLM, mur urinoir</t>
  </si>
  <si>
    <t>Fourniture et pose revêtement en carreaux 20X30 (mural)</t>
  </si>
  <si>
    <t>Concerne: carrelage urinoir</t>
  </si>
  <si>
    <t>Concerne: chausée urinoir</t>
  </si>
  <si>
    <t>Fourniture et pose porte métallique (dimension : 80cmx190)  pleine en TPN 15/10 à un vantail assemblés par soudure, avec traverses en tube carré de 40x40x3 ; bati en fer cornière 45x45x4 , comprennant toutes les quincailleries y compris antirouille,serrure de type karetsaka et peinture à l'huile</t>
  </si>
  <si>
    <t>Concerne: ouverture latrines</t>
  </si>
  <si>
    <t xml:space="preserve">Fourniture et pose Té 90° pour PVC 63 </t>
  </si>
  <si>
    <t>1-45</t>
  </si>
  <si>
    <t>1-46</t>
  </si>
  <si>
    <t>1-47</t>
  </si>
  <si>
    <t>1-48</t>
  </si>
  <si>
    <t>1-49</t>
  </si>
  <si>
    <t>1-50</t>
  </si>
  <si>
    <t>Fourniture et pose de plaque d'indication de latrines pour Garçon</t>
  </si>
  <si>
    <t>1-51</t>
  </si>
  <si>
    <t>Fourniture et pose de plaque d'indication d'urinoir pour Garçon</t>
  </si>
  <si>
    <t>IMP 8%</t>
  </si>
  <si>
    <t>TOTAL GENERAL IMP COMPRIS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</si>
</sst>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0.000"/>
    <numFmt numFmtId="167" formatCode="#,##0.000"/>
    <numFmt numFmtId="168" formatCode="_-* #,##0\ _F_-;\-* #,##0\ _F_-;_-* &quot;-&quot;\ _F_-;_-@_-"/>
    <numFmt numFmtId="169" formatCode="#,##0\ &quot;F&quot;;[Red]\-#,##0\ &quot;F&quot;"/>
    <numFmt numFmtId="170" formatCode="_-* #,##0.00\ _F_-;\-* #,##0.00\ _F_-;_-* &quot;-&quot;??\ _F_-;_-@_-"/>
    <numFmt numFmtId="171" formatCode="_-* #,##0\ _F_-;\-* #,##0\ _F_-;_-* &quot;-&quot;??\ _F_-;_-@_-"/>
    <numFmt numFmtId="172" formatCode="#,##0.00_ ;\-#,##0.00\ "/>
    <numFmt numFmtId="173" formatCode="#,##0.00_ ;[Red]\-#,##0.00\ "/>
    <numFmt numFmtId="174" formatCode="_-* #,##0.00\ _A_r_-;\-* #,##0.00\ _A_r_-;_-* &quot;-&quot;??\ _A_r_-;_-@_-"/>
    <numFmt numFmtId="175" formatCode="_-* #,##0.00_-;\-* #,##0.00_-;_-* &quot;-&quot;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Verdana"/>
      <family val="2"/>
    </font>
    <font>
      <b/>
      <i/>
      <sz val="1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sz val="10"/>
      <name val="Arial"/>
      <family val="2"/>
    </font>
    <font>
      <sz val="10"/>
      <name val="Verdana"/>
      <family val="2"/>
    </font>
    <font>
      <vertAlign val="superscript"/>
      <sz val="10"/>
      <name val="Verdana"/>
      <family val="2"/>
    </font>
    <font>
      <sz val="10"/>
      <color rgb="FFFF0000"/>
      <name val="Verdana"/>
      <family val="2"/>
    </font>
    <font>
      <vertAlign val="superscript"/>
      <sz val="10"/>
      <color rgb="FFFF0000"/>
      <name val="Verdana"/>
      <family val="2"/>
    </font>
    <font>
      <sz val="11"/>
      <color rgb="FF92D05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18"/>
      <color indexed="62"/>
      <name val="Cambria"/>
      <family val="2"/>
    </font>
    <font>
      <b/>
      <sz val="16"/>
      <name val="Arial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4"/>
      <color indexed="17"/>
      <name val="Arial Narrow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  <font>
      <sz val="8"/>
      <name val="Calibri"/>
      <family val="2"/>
      <scheme val="minor"/>
    </font>
    <font>
      <b/>
      <i/>
      <sz val="11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9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5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13" borderId="0" applyNumberFormat="0" applyBorder="0" applyAlignment="0" applyProtection="0"/>
    <xf numFmtId="0" fontId="15" fillId="13" borderId="0" applyNumberFormat="0" applyBorder="0" applyAlignment="0" applyProtection="0"/>
    <xf numFmtId="3" fontId="8" fillId="14" borderId="17">
      <alignment horizontal="center" vertical="center" wrapText="1"/>
    </xf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167" fontId="17" fillId="0" borderId="0">
      <alignment horizontal="right" vertical="top"/>
    </xf>
    <xf numFmtId="167" fontId="17" fillId="0" borderId="0">
      <alignment horizontal="right" vertical="top"/>
    </xf>
    <xf numFmtId="0" fontId="17" fillId="0" borderId="0">
      <alignment horizontal="right" vertical="top"/>
    </xf>
    <xf numFmtId="168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/>
    <xf numFmtId="41" fontId="1" fillId="0" borderId="0" applyFont="0" applyFill="0" applyBorder="0" applyAlignment="0" applyProtection="0"/>
  </cellStyleXfs>
  <cellXfs count="215">
    <xf numFmtId="0" fontId="0" fillId="0" borderId="0" xfId="0"/>
    <xf numFmtId="0" fontId="0" fillId="0" borderId="0" xfId="0" applyFont="1"/>
    <xf numFmtId="0" fontId="4" fillId="2" borderId="2" xfId="0" quotePrefix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/>
    </xf>
    <xf numFmtId="165" fontId="3" fillId="2" borderId="1" xfId="1" applyNumberFormat="1" applyFont="1" applyFill="1" applyBorder="1"/>
    <xf numFmtId="165" fontId="3" fillId="2" borderId="1" xfId="1" applyNumberFormat="1" applyFont="1" applyFill="1" applyBorder="1" applyAlignment="1">
      <alignment vertical="center"/>
    </xf>
    <xf numFmtId="0" fontId="0" fillId="0" borderId="4" xfId="0" applyFont="1" applyBorder="1"/>
    <xf numFmtId="2" fontId="3" fillId="2" borderId="1" xfId="0" applyNumberFormat="1" applyFont="1" applyFill="1" applyBorder="1" applyAlignment="1">
      <alignment horizontal="right" vertical="center" indent="2"/>
    </xf>
    <xf numFmtId="0" fontId="3" fillId="2" borderId="1" xfId="0" applyFont="1" applyFill="1" applyBorder="1"/>
    <xf numFmtId="0" fontId="3" fillId="0" borderId="1" xfId="0" applyFont="1" applyFill="1" applyBorder="1" applyAlignment="1">
      <alignment vertical="center" wrapText="1"/>
    </xf>
    <xf numFmtId="166" fontId="3" fillId="2" borderId="1" xfId="0" applyNumberFormat="1" applyFont="1" applyFill="1" applyBorder="1" applyAlignment="1">
      <alignment horizontal="right" vertical="center" indent="2"/>
    </xf>
    <xf numFmtId="0" fontId="6" fillId="2" borderId="6" xfId="0" applyFont="1" applyFill="1" applyBorder="1"/>
    <xf numFmtId="0" fontId="4" fillId="2" borderId="6" xfId="0" applyFont="1" applyFill="1" applyBorder="1" applyAlignment="1">
      <alignment horizontal="center"/>
    </xf>
    <xf numFmtId="166" fontId="4" fillId="2" borderId="6" xfId="0" applyNumberFormat="1" applyFont="1" applyFill="1" applyBorder="1" applyAlignment="1">
      <alignment horizontal="right" vertical="center" indent="2"/>
    </xf>
    <xf numFmtId="165" fontId="3" fillId="2" borderId="6" xfId="1" applyNumberFormat="1" applyFont="1" applyFill="1" applyBorder="1"/>
    <xf numFmtId="165" fontId="4" fillId="2" borderId="7" xfId="1" applyNumberFormat="1" applyFont="1" applyFill="1" applyBorder="1"/>
    <xf numFmtId="0" fontId="4" fillId="2" borderId="8" xfId="0" quotePrefix="1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right" vertical="center" indent="2"/>
    </xf>
    <xf numFmtId="165" fontId="7" fillId="2" borderId="8" xfId="1" applyNumberFormat="1" applyFont="1" applyFill="1" applyBorder="1" applyAlignment="1">
      <alignment vertical="center"/>
    </xf>
    <xf numFmtId="165" fontId="3" fillId="2" borderId="9" xfId="1" applyNumberFormat="1" applyFont="1" applyFill="1" applyBorder="1" applyAlignment="1">
      <alignment vertical="center"/>
    </xf>
    <xf numFmtId="0" fontId="4" fillId="2" borderId="10" xfId="0" quotePrefix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166" fontId="3" fillId="2" borderId="9" xfId="0" applyNumberFormat="1" applyFont="1" applyFill="1" applyBorder="1" applyAlignment="1">
      <alignment horizontal="right" vertical="center" indent="2"/>
    </xf>
    <xf numFmtId="165" fontId="7" fillId="2" borderId="9" xfId="1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1" xfId="0" applyFont="1" applyFill="1" applyBorder="1"/>
    <xf numFmtId="0" fontId="6" fillId="2" borderId="12" xfId="0" applyFont="1" applyFill="1" applyBorder="1"/>
    <xf numFmtId="0" fontId="4" fillId="2" borderId="12" xfId="0" applyFont="1" applyFill="1" applyBorder="1" applyAlignment="1">
      <alignment horizontal="center"/>
    </xf>
    <xf numFmtId="165" fontId="3" fillId="2" borderId="12" xfId="1" applyNumberFormat="1" applyFont="1" applyFill="1" applyBorder="1"/>
    <xf numFmtId="165" fontId="4" fillId="2" borderId="13" xfId="1" applyNumberFormat="1" applyFont="1" applyFill="1" applyBorder="1"/>
    <xf numFmtId="165" fontId="3" fillId="2" borderId="13" xfId="1" applyNumberFormat="1" applyFont="1" applyFill="1" applyBorder="1"/>
    <xf numFmtId="165" fontId="7" fillId="2" borderId="1" xfId="1" applyNumberFormat="1" applyFont="1" applyFill="1" applyBorder="1"/>
    <xf numFmtId="0" fontId="6" fillId="3" borderId="14" xfId="0" applyFont="1" applyFill="1" applyBorder="1"/>
    <xf numFmtId="0" fontId="4" fillId="3" borderId="14" xfId="0" applyFont="1" applyFill="1" applyBorder="1" applyAlignment="1">
      <alignment horizontal="center"/>
    </xf>
    <xf numFmtId="165" fontId="3" fillId="3" borderId="15" xfId="1" applyNumberFormat="1" applyFont="1" applyFill="1" applyBorder="1"/>
    <xf numFmtId="165" fontId="4" fillId="3" borderId="7" xfId="1" applyNumberFormat="1" applyFont="1" applyFill="1" applyBorder="1"/>
    <xf numFmtId="0" fontId="3" fillId="2" borderId="5" xfId="0" quotePrefix="1" applyFont="1" applyFill="1" applyBorder="1" applyAlignment="1">
      <alignment horizontal="center" vertical="center"/>
    </xf>
    <xf numFmtId="0" fontId="3" fillId="2" borderId="11" xfId="0" quotePrefix="1" applyFont="1" applyFill="1" applyBorder="1" applyAlignment="1">
      <alignment horizontal="center" vertical="center"/>
    </xf>
    <xf numFmtId="0" fontId="3" fillId="3" borderId="14" xfId="0" quotePrefix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/>
    </xf>
    <xf numFmtId="164" fontId="4" fillId="2" borderId="9" xfId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164" fontId="0" fillId="0" borderId="1" xfId="0" applyNumberFormat="1" applyBorder="1"/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 vertical="center" indent="2"/>
    </xf>
    <xf numFmtId="165" fontId="2" fillId="2" borderId="1" xfId="1" applyNumberFormat="1" applyFont="1" applyFill="1" applyBorder="1"/>
    <xf numFmtId="0" fontId="2" fillId="0" borderId="0" xfId="0" applyFont="1"/>
    <xf numFmtId="0" fontId="2" fillId="0" borderId="0" xfId="0" applyFont="1" applyAlignment="1">
      <alignment vertical="center"/>
    </xf>
    <xf numFmtId="164" fontId="3" fillId="2" borderId="1" xfId="1" applyNumberFormat="1" applyFont="1" applyFill="1" applyBorder="1" applyAlignment="1">
      <alignment horizontal="left" vertical="center"/>
    </xf>
    <xf numFmtId="164" fontId="0" fillId="4" borderId="1" xfId="0" applyNumberFormat="1" applyFill="1" applyBorder="1"/>
    <xf numFmtId="0" fontId="2" fillId="0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/>
    </xf>
    <xf numFmtId="165" fontId="3" fillId="0" borderId="1" xfId="1" applyNumberFormat="1" applyFont="1" applyFill="1" applyBorder="1"/>
    <xf numFmtId="0" fontId="9" fillId="0" borderId="0" xfId="0" applyFont="1" applyFill="1"/>
    <xf numFmtId="0" fontId="3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justify" vertical="center"/>
    </xf>
    <xf numFmtId="2" fontId="3" fillId="0" borderId="1" xfId="0" applyNumberFormat="1" applyFont="1" applyFill="1" applyBorder="1" applyAlignment="1">
      <alignment horizontal="right" vertical="center" indent="2"/>
    </xf>
    <xf numFmtId="165" fontId="3" fillId="4" borderId="1" xfId="1" applyNumberFormat="1" applyFont="1" applyFill="1" applyBorder="1"/>
    <xf numFmtId="0" fontId="13" fillId="2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right" vertical="center" indent="2"/>
    </xf>
    <xf numFmtId="165" fontId="13" fillId="2" borderId="1" xfId="1" applyNumberFormat="1" applyFont="1" applyFill="1" applyBorder="1"/>
    <xf numFmtId="0" fontId="13" fillId="0" borderId="0" xfId="0" applyFont="1"/>
    <xf numFmtId="0" fontId="3" fillId="0" borderId="0" xfId="0" applyFont="1"/>
    <xf numFmtId="164" fontId="0" fillId="0" borderId="1" xfId="0" applyNumberFormat="1" applyFill="1" applyBorder="1"/>
    <xf numFmtId="0" fontId="5" fillId="0" borderId="1" xfId="0" applyFont="1" applyBorder="1" applyAlignment="1">
      <alignment vertical="center"/>
    </xf>
    <xf numFmtId="0" fontId="21" fillId="5" borderId="16" xfId="0" quotePrefix="1" applyFont="1" applyFill="1" applyBorder="1" applyAlignment="1">
      <alignment horizontal="center" vertical="center"/>
    </xf>
    <xf numFmtId="173" fontId="24" fillId="0" borderId="1" xfId="1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/>
    </xf>
    <xf numFmtId="3" fontId="26" fillId="0" borderId="0" xfId="38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164" fontId="22" fillId="0" borderId="0" xfId="1" applyFont="1" applyAlignment="1">
      <alignment vertical="center"/>
    </xf>
    <xf numFmtId="164" fontId="22" fillId="0" borderId="0" xfId="1" applyFont="1" applyAlignment="1">
      <alignment horizontal="right" vertical="center"/>
    </xf>
    <xf numFmtId="0" fontId="22" fillId="0" borderId="3" xfId="0" applyFont="1" applyBorder="1" applyAlignment="1">
      <alignment vertical="center" wrapText="1"/>
    </xf>
    <xf numFmtId="0" fontId="22" fillId="0" borderId="10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2" fontId="22" fillId="0" borderId="0" xfId="0" applyNumberFormat="1" applyFont="1" applyFill="1" applyAlignment="1">
      <alignment vertical="center"/>
    </xf>
    <xf numFmtId="173" fontId="22" fillId="0" borderId="0" xfId="0" applyNumberFormat="1" applyFont="1" applyFill="1" applyAlignment="1">
      <alignment horizontal="right" vertical="center"/>
    </xf>
    <xf numFmtId="173" fontId="22" fillId="0" borderId="0" xfId="0" applyNumberFormat="1" applyFont="1" applyAlignment="1">
      <alignment horizontal="right" vertical="center"/>
    </xf>
    <xf numFmtId="0" fontId="22" fillId="0" borderId="20" xfId="0" applyFont="1" applyBorder="1"/>
    <xf numFmtId="164" fontId="21" fillId="2" borderId="3" xfId="1" applyFont="1" applyFill="1" applyBorder="1" applyAlignment="1">
      <alignment horizontal="center"/>
    </xf>
    <xf numFmtId="164" fontId="21" fillId="2" borderId="9" xfId="1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164" fontId="24" fillId="0" borderId="4" xfId="1" applyFont="1" applyBorder="1" applyAlignment="1">
      <alignment horizontal="center" vertical="center"/>
    </xf>
    <xf numFmtId="164" fontId="24" fillId="0" borderId="1" xfId="1" applyFont="1" applyBorder="1" applyAlignment="1">
      <alignment horizontal="left" vertical="center" indent="2"/>
    </xf>
    <xf numFmtId="0" fontId="22" fillId="0" borderId="0" xfId="0" applyFont="1"/>
    <xf numFmtId="164" fontId="21" fillId="0" borderId="1" xfId="1" applyFont="1" applyBorder="1" applyAlignment="1">
      <alignment vertical="center"/>
    </xf>
    <xf numFmtId="164" fontId="21" fillId="0" borderId="1" xfId="1" applyFont="1" applyBorder="1"/>
    <xf numFmtId="0" fontId="22" fillId="0" borderId="3" xfId="0" applyFont="1" applyBorder="1"/>
    <xf numFmtId="0" fontId="22" fillId="0" borderId="9" xfId="0" applyFont="1" applyBorder="1"/>
    <xf numFmtId="0" fontId="22" fillId="0" borderId="9" xfId="0" applyFont="1" applyBorder="1" applyAlignment="1">
      <alignment vertical="center"/>
    </xf>
    <xf numFmtId="0" fontId="22" fillId="0" borderId="1" xfId="0" applyFont="1" applyBorder="1"/>
    <xf numFmtId="2" fontId="24" fillId="2" borderId="1" xfId="0" applyNumberFormat="1" applyFont="1" applyFill="1" applyBorder="1" applyAlignment="1">
      <alignment horizontal="center" vertical="center"/>
    </xf>
    <xf numFmtId="173" fontId="24" fillId="2" borderId="1" xfId="1" applyNumberFormat="1" applyFont="1" applyFill="1" applyBorder="1" applyAlignment="1">
      <alignment horizontal="right" vertical="center"/>
    </xf>
    <xf numFmtId="0" fontId="24" fillId="2" borderId="1" xfId="0" quotePrefix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center" vertical="center"/>
    </xf>
    <xf numFmtId="164" fontId="22" fillId="0" borderId="23" xfId="1" applyFont="1" applyBorder="1" applyAlignment="1">
      <alignment horizontal="right" vertical="center" wrapText="1"/>
    </xf>
    <xf numFmtId="0" fontId="21" fillId="2" borderId="1" xfId="0" applyFont="1" applyFill="1" applyBorder="1" applyAlignment="1">
      <alignment horizontal="center" vertical="center"/>
    </xf>
    <xf numFmtId="164" fontId="28" fillId="0" borderId="24" xfId="1" applyFont="1" applyBorder="1" applyAlignment="1">
      <alignment horizontal="right" vertical="center" wrapText="1"/>
    </xf>
    <xf numFmtId="0" fontId="24" fillId="2" borderId="9" xfId="0" applyFont="1" applyFill="1" applyBorder="1" applyAlignment="1">
      <alignment horizontal="center" vertical="center"/>
    </xf>
    <xf numFmtId="164" fontId="24" fillId="2" borderId="22" xfId="1" applyFont="1" applyFill="1" applyBorder="1" applyAlignment="1">
      <alignment horizontal="center"/>
    </xf>
    <xf numFmtId="0" fontId="24" fillId="2" borderId="19" xfId="0" applyFont="1" applyFill="1" applyBorder="1" applyAlignment="1">
      <alignment vertical="center"/>
    </xf>
    <xf numFmtId="2" fontId="21" fillId="5" borderId="16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" fontId="24" fillId="2" borderId="9" xfId="0" applyNumberFormat="1" applyFont="1" applyFill="1" applyBorder="1" applyAlignment="1">
      <alignment horizontal="center" vertical="center"/>
    </xf>
    <xf numFmtId="0" fontId="27" fillId="0" borderId="0" xfId="37" applyFont="1" applyAlignment="1">
      <alignment horizontal="right" vertical="center"/>
    </xf>
    <xf numFmtId="0" fontId="22" fillId="0" borderId="1" xfId="0" applyFont="1" applyBorder="1" applyAlignment="1">
      <alignment horizontal="left"/>
    </xf>
    <xf numFmtId="174" fontId="22" fillId="0" borderId="0" xfId="0" applyNumberFormat="1" applyFont="1" applyFill="1" applyAlignment="1">
      <alignment vertical="center"/>
    </xf>
    <xf numFmtId="164" fontId="22" fillId="0" borderId="0" xfId="0" applyNumberFormat="1" applyFont="1" applyFill="1" applyAlignment="1">
      <alignment vertical="center"/>
    </xf>
    <xf numFmtId="2" fontId="24" fillId="0" borderId="1" xfId="0" applyNumberFormat="1" applyFont="1" applyBorder="1" applyAlignment="1">
      <alignment vertical="center"/>
    </xf>
    <xf numFmtId="173" fontId="24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/>
    </xf>
    <xf numFmtId="0" fontId="21" fillId="5" borderId="21" xfId="0" quotePrefix="1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173" fontId="24" fillId="0" borderId="0" xfId="1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center" vertical="center"/>
    </xf>
    <xf numFmtId="175" fontId="28" fillId="0" borderId="0" xfId="45" applyNumberFormat="1" applyFont="1" applyFill="1" applyBorder="1" applyAlignment="1">
      <alignment vertical="center"/>
    </xf>
    <xf numFmtId="175" fontId="28" fillId="5" borderId="1" xfId="45" applyNumberFormat="1" applyFont="1" applyFill="1" applyBorder="1" applyAlignment="1">
      <alignment vertical="center"/>
    </xf>
    <xf numFmtId="164" fontId="21" fillId="2" borderId="1" xfId="1" applyFont="1" applyFill="1" applyBorder="1" applyAlignment="1">
      <alignment horizontal="center"/>
    </xf>
    <xf numFmtId="0" fontId="22" fillId="0" borderId="3" xfId="0" applyFont="1" applyBorder="1" applyAlignment="1">
      <alignment wrapText="1"/>
    </xf>
    <xf numFmtId="16" fontId="24" fillId="2" borderId="9" xfId="0" quotePrefix="1" applyNumberFormat="1" applyFont="1" applyFill="1" applyBorder="1" applyAlignment="1">
      <alignment horizontal="center" vertical="center"/>
    </xf>
    <xf numFmtId="16" fontId="24" fillId="2" borderId="9" xfId="0" quotePrefix="1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6" fontId="24" fillId="2" borderId="9" xfId="0" quotePrefix="1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2" fontId="22" fillId="0" borderId="0" xfId="0" applyNumberFormat="1" applyFont="1" applyAlignment="1">
      <alignment vertical="center"/>
    </xf>
    <xf numFmtId="3" fontId="26" fillId="0" borderId="0" xfId="38" applyNumberFormat="1" applyFont="1" applyAlignment="1">
      <alignment vertical="center"/>
    </xf>
    <xf numFmtId="0" fontId="22" fillId="18" borderId="0" xfId="0" applyFont="1" applyFill="1" applyAlignment="1">
      <alignment vertical="center"/>
    </xf>
    <xf numFmtId="174" fontId="22" fillId="0" borderId="0" xfId="0" applyNumberFormat="1" applyFont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164" fontId="28" fillId="0" borderId="0" xfId="1" applyFont="1" applyBorder="1" applyAlignment="1">
      <alignment horizontal="right" vertical="center" wrapText="1"/>
    </xf>
    <xf numFmtId="0" fontId="27" fillId="0" borderId="0" xfId="37" applyFont="1" applyAlignment="1">
      <alignment vertical="center"/>
    </xf>
    <xf numFmtId="164" fontId="22" fillId="0" borderId="0" xfId="0" applyNumberFormat="1" applyFont="1" applyAlignment="1">
      <alignment vertical="center"/>
    </xf>
    <xf numFmtId="0" fontId="22" fillId="0" borderId="16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2" fillId="0" borderId="21" xfId="0" applyFont="1" applyBorder="1" applyAlignment="1">
      <alignment horizontal="left"/>
    </xf>
    <xf numFmtId="0" fontId="28" fillId="0" borderId="0" xfId="0" applyFont="1" applyAlignment="1">
      <alignment horizontal="center" vertical="center"/>
    </xf>
    <xf numFmtId="41" fontId="22" fillId="0" borderId="0" xfId="45" applyFont="1" applyFill="1" applyAlignment="1">
      <alignment vertical="center"/>
    </xf>
    <xf numFmtId="0" fontId="24" fillId="0" borderId="9" xfId="0" applyFont="1" applyBorder="1" applyAlignment="1">
      <alignment horizontal="center" vertical="center"/>
    </xf>
    <xf numFmtId="16" fontId="24" fillId="2" borderId="3" xfId="0" quotePrefix="1" applyNumberFormat="1" applyFont="1" applyFill="1" applyBorder="1" applyAlignment="1">
      <alignment horizontal="center" vertical="center"/>
    </xf>
    <xf numFmtId="16" fontId="24" fillId="2" borderId="9" xfId="0" quotePrefix="1" applyNumberFormat="1" applyFont="1" applyFill="1" applyBorder="1" applyAlignment="1">
      <alignment horizontal="center" vertical="center"/>
    </xf>
    <xf numFmtId="2" fontId="24" fillId="2" borderId="3" xfId="0" applyNumberFormat="1" applyFont="1" applyFill="1" applyBorder="1" applyAlignment="1">
      <alignment horizontal="center" vertical="center"/>
    </xf>
    <xf numFmtId="2" fontId="24" fillId="2" borderId="9" xfId="0" applyNumberFormat="1" applyFont="1" applyFill="1" applyBorder="1" applyAlignment="1">
      <alignment horizontal="center" vertical="center"/>
    </xf>
    <xf numFmtId="2" fontId="24" fillId="0" borderId="3" xfId="0" applyNumberFormat="1" applyFont="1" applyBorder="1" applyAlignment="1">
      <alignment vertical="center"/>
    </xf>
    <xf numFmtId="2" fontId="24" fillId="0" borderId="9" xfId="0" applyNumberFormat="1" applyFont="1" applyBorder="1" applyAlignment="1">
      <alignment vertical="center"/>
    </xf>
    <xf numFmtId="173" fontId="24" fillId="0" borderId="3" xfId="0" applyNumberFormat="1" applyFont="1" applyBorder="1" applyAlignment="1">
      <alignment horizontal="right" vertical="center"/>
    </xf>
    <xf numFmtId="173" fontId="24" fillId="0" borderId="9" xfId="0" applyNumberFormat="1" applyFont="1" applyBorder="1" applyAlignment="1">
      <alignment horizontal="right" vertical="center"/>
    </xf>
    <xf numFmtId="173" fontId="24" fillId="2" borderId="3" xfId="1" applyNumberFormat="1" applyFont="1" applyFill="1" applyBorder="1" applyAlignment="1">
      <alignment horizontal="right" vertical="center"/>
    </xf>
    <xf numFmtId="173" fontId="24" fillId="2" borderId="9" xfId="1" applyNumberFormat="1" applyFont="1" applyFill="1" applyBorder="1" applyAlignment="1">
      <alignment horizontal="right" vertical="center"/>
    </xf>
    <xf numFmtId="16" fontId="21" fillId="2" borderId="21" xfId="0" quotePrefix="1" applyNumberFormat="1" applyFont="1" applyFill="1" applyBorder="1" applyAlignment="1">
      <alignment horizontal="center" vertical="center"/>
    </xf>
    <xf numFmtId="16" fontId="21" fillId="2" borderId="16" xfId="0" quotePrefix="1" applyNumberFormat="1" applyFont="1" applyFill="1" applyBorder="1" applyAlignment="1">
      <alignment horizontal="center" vertical="center"/>
    </xf>
    <xf numFmtId="16" fontId="21" fillId="2" borderId="4" xfId="0" quotePrefix="1" applyNumberFormat="1" applyFont="1" applyFill="1" applyBorder="1" applyAlignment="1">
      <alignment horizontal="center" vertical="center"/>
    </xf>
    <xf numFmtId="173" fontId="24" fillId="2" borderId="10" xfId="1" applyNumberFormat="1" applyFont="1" applyFill="1" applyBorder="1" applyAlignment="1">
      <alignment horizontal="right" vertical="center"/>
    </xf>
    <xf numFmtId="16" fontId="21" fillId="2" borderId="18" xfId="0" quotePrefix="1" applyNumberFormat="1" applyFont="1" applyFill="1" applyBorder="1" applyAlignment="1">
      <alignment horizontal="center" vertical="center"/>
    </xf>
    <xf numFmtId="16" fontId="21" fillId="2" borderId="19" xfId="0" quotePrefix="1" applyNumberFormat="1" applyFont="1" applyFill="1" applyBorder="1" applyAlignment="1">
      <alignment horizontal="center" vertical="center"/>
    </xf>
    <xf numFmtId="16" fontId="21" fillId="2" borderId="22" xfId="0" quotePrefix="1" applyNumberFormat="1" applyFont="1" applyFill="1" applyBorder="1" applyAlignment="1">
      <alignment horizontal="center" vertical="center"/>
    </xf>
    <xf numFmtId="0" fontId="21" fillId="0" borderId="2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1" fillId="0" borderId="16" xfId="0" quotePrefix="1" applyFont="1" applyBorder="1" applyAlignment="1">
      <alignment horizontal="center" vertical="center"/>
    </xf>
    <xf numFmtId="0" fontId="28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28" fillId="5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2" fontId="24" fillId="0" borderId="3" xfId="0" applyNumberFormat="1" applyFont="1" applyBorder="1" applyAlignment="1">
      <alignment horizontal="center" vertical="center"/>
    </xf>
    <xf numFmtId="2" fontId="24" fillId="0" borderId="9" xfId="0" applyNumberFormat="1" applyFont="1" applyBorder="1" applyAlignment="1">
      <alignment horizontal="center" vertical="center"/>
    </xf>
    <xf numFmtId="173" fontId="24" fillId="0" borderId="3" xfId="1" applyNumberFormat="1" applyFont="1" applyFill="1" applyBorder="1" applyAlignment="1">
      <alignment horizontal="right" vertical="center"/>
    </xf>
    <xf numFmtId="173" fontId="24" fillId="0" borderId="10" xfId="1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1" xfId="0" quotePrefix="1" applyFont="1" applyBorder="1" applyAlignment="1">
      <alignment horizontal="center" vertical="center"/>
    </xf>
    <xf numFmtId="0" fontId="21" fillId="0" borderId="4" xfId="0" quotePrefix="1" applyFont="1" applyBorder="1" applyAlignment="1">
      <alignment horizontal="center" vertical="center"/>
    </xf>
    <xf numFmtId="0" fontId="28" fillId="5" borderId="21" xfId="0" applyFont="1" applyFill="1" applyBorder="1" applyAlignment="1">
      <alignment horizontal="center"/>
    </xf>
    <xf numFmtId="0" fontId="28" fillId="5" borderId="16" xfId="0" applyFont="1" applyFill="1" applyBorder="1" applyAlignment="1">
      <alignment horizontal="center"/>
    </xf>
    <xf numFmtId="0" fontId="28" fillId="5" borderId="4" xfId="0" applyFont="1" applyFill="1" applyBorder="1" applyAlignment="1">
      <alignment horizontal="center"/>
    </xf>
    <xf numFmtId="0" fontId="28" fillId="5" borderId="21" xfId="0" applyFont="1" applyFill="1" applyBorder="1" applyAlignment="1">
      <alignment horizontal="center" vertical="center"/>
    </xf>
    <xf numFmtId="0" fontId="28" fillId="5" borderId="16" xfId="0" applyFont="1" applyFill="1" applyBorder="1" applyAlignment="1">
      <alignment horizontal="center" vertical="center"/>
    </xf>
    <xf numFmtId="0" fontId="28" fillId="5" borderId="4" xfId="0" applyFont="1" applyFill="1" applyBorder="1" applyAlignment="1">
      <alignment horizontal="center" vertical="center"/>
    </xf>
    <xf numFmtId="0" fontId="28" fillId="5" borderId="18" xfId="0" applyFont="1" applyFill="1" applyBorder="1" applyAlignment="1">
      <alignment horizontal="center" vertical="center"/>
    </xf>
    <xf numFmtId="0" fontId="28" fillId="5" borderId="19" xfId="0" applyFont="1" applyFill="1" applyBorder="1" applyAlignment="1">
      <alignment horizontal="center" vertical="center"/>
    </xf>
    <xf numFmtId="0" fontId="28" fillId="5" borderId="22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46">
    <cellStyle name="Accent1 - 20 %" xfId="3" xr:uid="{00000000-0005-0000-0000-000000000000}"/>
    <cellStyle name="Accent1 - 40 %" xfId="4" xr:uid="{00000000-0005-0000-0000-000001000000}"/>
    <cellStyle name="Accent1 - 60 %" xfId="5" xr:uid="{00000000-0005-0000-0000-000002000000}"/>
    <cellStyle name="Accent2 - 20 %" xfId="6" xr:uid="{00000000-0005-0000-0000-000003000000}"/>
    <cellStyle name="Accent2 - 40 %" xfId="7" xr:uid="{00000000-0005-0000-0000-000004000000}"/>
    <cellStyle name="Accent2 - 60 %" xfId="8" xr:uid="{00000000-0005-0000-0000-000005000000}"/>
    <cellStyle name="Accent3 - 20 %" xfId="9" xr:uid="{00000000-0005-0000-0000-000006000000}"/>
    <cellStyle name="Accent3 - 40 %" xfId="10" xr:uid="{00000000-0005-0000-0000-000007000000}"/>
    <cellStyle name="Accent3 - 60 %" xfId="11" xr:uid="{00000000-0005-0000-0000-000008000000}"/>
    <cellStyle name="Accent4 - 20 %" xfId="12" xr:uid="{00000000-0005-0000-0000-000009000000}"/>
    <cellStyle name="Accent4 - 40 %" xfId="13" xr:uid="{00000000-0005-0000-0000-00000A000000}"/>
    <cellStyle name="Accent4 - 60 %" xfId="14" xr:uid="{00000000-0005-0000-0000-00000B000000}"/>
    <cellStyle name="Accent5 - 20 %" xfId="15" xr:uid="{00000000-0005-0000-0000-00000C000000}"/>
    <cellStyle name="Accent5 - 40 %" xfId="16" xr:uid="{00000000-0005-0000-0000-00000D000000}"/>
    <cellStyle name="Accent5 - 60 %" xfId="17" xr:uid="{00000000-0005-0000-0000-00000E000000}"/>
    <cellStyle name="Accent6 - 20 %" xfId="18" xr:uid="{00000000-0005-0000-0000-00000F000000}"/>
    <cellStyle name="Accent6 - 40 %" xfId="19" xr:uid="{00000000-0005-0000-0000-000010000000}"/>
    <cellStyle name="Accent6 - 60 %" xfId="20" xr:uid="{00000000-0005-0000-0000-000011000000}"/>
    <cellStyle name="ATitre" xfId="21" xr:uid="{00000000-0005-0000-0000-000012000000}"/>
    <cellStyle name="Emphase 1" xfId="22" xr:uid="{00000000-0005-0000-0000-000013000000}"/>
    <cellStyle name="Emphase 2" xfId="23" xr:uid="{00000000-0005-0000-0000-000014000000}"/>
    <cellStyle name="Emphase 3" xfId="24" xr:uid="{00000000-0005-0000-0000-000015000000}"/>
    <cellStyle name="FMG" xfId="25" xr:uid="{00000000-0005-0000-0000-000016000000}"/>
    <cellStyle name="FMG 2" xfId="26" xr:uid="{00000000-0005-0000-0000-000017000000}"/>
    <cellStyle name="FMG 3" xfId="27" xr:uid="{00000000-0005-0000-0000-000018000000}"/>
    <cellStyle name="Milliers" xfId="1" builtinId="3"/>
    <cellStyle name="Milliers [0]" xfId="45" builtinId="6"/>
    <cellStyle name="Milliers [0] 2" xfId="28" xr:uid="{00000000-0005-0000-0000-00001A000000}"/>
    <cellStyle name="Milliers 2" xfId="29" xr:uid="{00000000-0005-0000-0000-00001B000000}"/>
    <cellStyle name="Milliers 2 2" xfId="30" xr:uid="{00000000-0005-0000-0000-00001C000000}"/>
    <cellStyle name="Milliers 3" xfId="31" xr:uid="{00000000-0005-0000-0000-00001D000000}"/>
    <cellStyle name="Milliers 3 2" xfId="32" xr:uid="{00000000-0005-0000-0000-00001E000000}"/>
    <cellStyle name="Milliers 3_ATTACHEMENT 01 ASOA" xfId="33" xr:uid="{00000000-0005-0000-0000-00001F000000}"/>
    <cellStyle name="Milliers 4" xfId="34" xr:uid="{00000000-0005-0000-0000-000020000000}"/>
    <cellStyle name="Milliers 5" xfId="35" xr:uid="{00000000-0005-0000-0000-000021000000}"/>
    <cellStyle name="Milliers 5 2" xfId="36" xr:uid="{00000000-0005-0000-0000-000022000000}"/>
    <cellStyle name="Normal" xfId="0" builtinId="0"/>
    <cellStyle name="Normal 2" xfId="2" xr:uid="{00000000-0005-0000-0000-000024000000}"/>
    <cellStyle name="Normal 2 2" xfId="37" xr:uid="{00000000-0005-0000-0000-000025000000}"/>
    <cellStyle name="Normal 3" xfId="38" xr:uid="{00000000-0005-0000-0000-000026000000}"/>
    <cellStyle name="Normal 4" xfId="39" xr:uid="{00000000-0005-0000-0000-000027000000}"/>
    <cellStyle name="Pourcentage 2" xfId="40" xr:uid="{00000000-0005-0000-0000-000028000000}"/>
    <cellStyle name="Pourcentage 3" xfId="41" xr:uid="{00000000-0005-0000-0000-000029000000}"/>
    <cellStyle name="soustitre feuille" xfId="42" xr:uid="{00000000-0005-0000-0000-00002A000000}"/>
    <cellStyle name="Titre de la feuille" xfId="43" xr:uid="{00000000-0005-0000-0000-00002B000000}"/>
    <cellStyle name="titre feuille" xfId="44" xr:uid="{00000000-0005-0000-0000-00002C000000}"/>
  </cellStyles>
  <dxfs count="14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0</xdr:row>
      <xdr:rowOff>0</xdr:rowOff>
    </xdr:from>
    <xdr:to>
      <xdr:col>2</xdr:col>
      <xdr:colOff>1356590</xdr:colOff>
      <xdr:row>4</xdr:row>
      <xdr:rowOff>153180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607EF1F-8B0D-4BD6-A0EA-683E18D74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542" y="0"/>
          <a:ext cx="2096819" cy="885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0</xdr:row>
      <xdr:rowOff>0</xdr:rowOff>
    </xdr:from>
    <xdr:to>
      <xdr:col>2</xdr:col>
      <xdr:colOff>1356590</xdr:colOff>
      <xdr:row>4</xdr:row>
      <xdr:rowOff>153180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483443E-6CD1-4698-BA5E-14FA4EB27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631" y="0"/>
          <a:ext cx="2096819" cy="8999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0</xdr:row>
      <xdr:rowOff>0</xdr:rowOff>
    </xdr:from>
    <xdr:to>
      <xdr:col>2</xdr:col>
      <xdr:colOff>1356590</xdr:colOff>
      <xdr:row>4</xdr:row>
      <xdr:rowOff>153180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2DCF85B-1433-4E78-9F0D-ECFE81275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631" y="0"/>
          <a:ext cx="2096819" cy="8999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0</xdr:row>
      <xdr:rowOff>0</xdr:rowOff>
    </xdr:from>
    <xdr:to>
      <xdr:col>2</xdr:col>
      <xdr:colOff>1356590</xdr:colOff>
      <xdr:row>4</xdr:row>
      <xdr:rowOff>153180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757189E-7F9E-4680-8404-B5EC1932B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631" y="0"/>
          <a:ext cx="2096819" cy="8999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0</xdr:row>
      <xdr:rowOff>0</xdr:rowOff>
    </xdr:from>
    <xdr:to>
      <xdr:col>2</xdr:col>
      <xdr:colOff>1356590</xdr:colOff>
      <xdr:row>4</xdr:row>
      <xdr:rowOff>153180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83C41FA-ED16-46E6-86D5-EB792857E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631" y="0"/>
          <a:ext cx="2096819" cy="8999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0</xdr:row>
      <xdr:rowOff>0</xdr:rowOff>
    </xdr:from>
    <xdr:to>
      <xdr:col>2</xdr:col>
      <xdr:colOff>1356590</xdr:colOff>
      <xdr:row>4</xdr:row>
      <xdr:rowOff>153180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282F785-4A72-45F6-BFE0-7B7E92012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631" y="0"/>
          <a:ext cx="2096819" cy="8999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0</xdr:row>
      <xdr:rowOff>0</xdr:rowOff>
    </xdr:from>
    <xdr:to>
      <xdr:col>2</xdr:col>
      <xdr:colOff>1356590</xdr:colOff>
      <xdr:row>4</xdr:row>
      <xdr:rowOff>153180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78F122F-831E-43CA-AC18-D318567E0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631" y="0"/>
          <a:ext cx="2096819" cy="8999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0</xdr:row>
      <xdr:rowOff>0</xdr:rowOff>
    </xdr:from>
    <xdr:to>
      <xdr:col>2</xdr:col>
      <xdr:colOff>1356590</xdr:colOff>
      <xdr:row>4</xdr:row>
      <xdr:rowOff>153180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08EACD7-3B03-41FF-BC93-F6CB7B26B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631" y="0"/>
          <a:ext cx="2096819" cy="8999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hcnews\GAEL\THC\TRAVAUX_CHANTIER\GRAND%20LYON\ERRA\ELFE\donn&#233;%20accords\COUT%20BUDGET%20ET%20APS%207-05-08%20haute%20matsiatra\Pui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hcnews\GAEL\THC\TRAVAUX_CHANTIER\GRAND%20LYON\ERRA\MY%20DOC\winico\Bureau\B&#226;timent%20base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ériel"/>
      <sheetName val="Main d'oeuvre"/>
      <sheetName val="K1"/>
      <sheetName val="SDP"/>
      <sheetName val="AVM puits"/>
      <sheetName val="BDE puits variante HPV60 "/>
      <sheetName val="BDE puits Variante VONJY"/>
      <sheetName val="COEF DE CORR PUITS DE 5ML"/>
      <sheetName val="COEF DE CORR PUITS DE 10ML"/>
      <sheetName val="COEF DE CORR PUITS 15ML"/>
      <sheetName val="COEF DE COR PUITS 20ML"/>
      <sheetName val="COEF DE COR PUITS 25ML"/>
      <sheetName val="COEF DE COR PUITS 30ML"/>
      <sheetName val="COEF DE COR PUITS 35"/>
      <sheetName val="BUDGET "/>
      <sheetName val="Matériaux"/>
    </sheetNames>
    <sheetDataSet>
      <sheetData sheetId="0">
        <row r="9">
          <cell r="D9">
            <v>1600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ériel"/>
      <sheetName val="Main d'oeuvre"/>
      <sheetName val="Matériaux"/>
      <sheetName val="K1"/>
      <sheetName val="SDP"/>
      <sheetName val="AVMnouv"/>
      <sheetName val="BDE nouv"/>
      <sheetName val=" VARIANTES nouv"/>
      <sheetName val="COEF DE CORR nouv"/>
      <sheetName val="BUDGET"/>
      <sheetName val="AVManc"/>
      <sheetName val="BDEanc"/>
      <sheetName val="variantes  anc"/>
      <sheetName val="COEF DE CORR anc"/>
      <sheetName val="recap"/>
    </sheetNames>
    <sheetDataSet>
      <sheetData sheetId="0" refreshError="1">
        <row r="5">
          <cell r="D5">
            <v>70000</v>
          </cell>
        </row>
        <row r="6">
          <cell r="D6">
            <v>24000</v>
          </cell>
        </row>
        <row r="9">
          <cell r="D9">
            <v>1600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E9C34-BCE8-4D9B-B079-E74F98BDC8FD}">
  <dimension ref="A2:H180"/>
  <sheetViews>
    <sheetView tabSelected="1" zoomScale="85" zoomScaleNormal="85" workbookViewId="0">
      <pane ySplit="5" topLeftCell="A162" activePane="bottomLeft" state="frozen"/>
      <selection pane="bottomLeft" activeCell="C176" sqref="C176"/>
    </sheetView>
  </sheetViews>
  <sheetFormatPr baseColWidth="10" defaultColWidth="11.44140625" defaultRowHeight="13.8" x14ac:dyDescent="0.3"/>
  <cols>
    <col min="1" max="1" width="11.44140625" style="84"/>
    <col min="2" max="2" width="11.109375" style="84" customWidth="1"/>
    <col min="3" max="3" width="81.109375" style="84" customWidth="1"/>
    <col min="4" max="4" width="9.5546875" style="89" customWidth="1"/>
    <col min="5" max="5" width="11.5546875" style="90" customWidth="1"/>
    <col min="6" max="6" width="14.109375" style="91" bestFit="1" customWidth="1"/>
    <col min="7" max="7" width="20.44140625" style="92" customWidth="1"/>
    <col min="8" max="8" width="15.77734375" style="82" bestFit="1" customWidth="1"/>
    <col min="9" max="16384" width="11.44140625" style="84"/>
  </cols>
  <sheetData>
    <row r="2" spans="2:8" ht="15.6" x14ac:dyDescent="0.3">
      <c r="C2" s="120" t="s">
        <v>280</v>
      </c>
    </row>
    <row r="3" spans="2:8" ht="15.6" x14ac:dyDescent="0.3">
      <c r="C3" s="120" t="s">
        <v>298</v>
      </c>
    </row>
    <row r="5" spans="2:8" ht="18" x14ac:dyDescent="0.3">
      <c r="B5" s="83"/>
      <c r="D5" s="84"/>
      <c r="E5" s="82"/>
      <c r="F5" s="85"/>
      <c r="G5" s="86"/>
    </row>
    <row r="6" spans="2:8" ht="17.25" customHeight="1" x14ac:dyDescent="0.25">
      <c r="B6" s="178" t="s">
        <v>33</v>
      </c>
      <c r="C6" s="178" t="s">
        <v>34</v>
      </c>
      <c r="D6" s="178" t="s">
        <v>35</v>
      </c>
      <c r="E6" s="178" t="s">
        <v>36</v>
      </c>
      <c r="F6" s="94" t="s">
        <v>37</v>
      </c>
      <c r="G6" s="180" t="s">
        <v>94</v>
      </c>
    </row>
    <row r="7" spans="2:8" ht="17.25" customHeight="1" x14ac:dyDescent="0.25">
      <c r="B7" s="179"/>
      <c r="C7" s="179"/>
      <c r="D7" s="179"/>
      <c r="E7" s="179"/>
      <c r="F7" s="95" t="s">
        <v>38</v>
      </c>
      <c r="G7" s="181"/>
    </row>
    <row r="8" spans="2:8" ht="17.25" customHeight="1" x14ac:dyDescent="0.3">
      <c r="B8" s="117">
        <v>0</v>
      </c>
      <c r="C8" s="184" t="s">
        <v>191</v>
      </c>
      <c r="D8" s="184"/>
      <c r="E8" s="184"/>
      <c r="F8" s="184"/>
      <c r="G8" s="185"/>
    </row>
    <row r="9" spans="2:8" ht="17.25" customHeight="1" x14ac:dyDescent="0.3">
      <c r="B9" s="108" t="s">
        <v>192</v>
      </c>
      <c r="C9" s="109" t="s">
        <v>193</v>
      </c>
      <c r="D9" s="110" t="s">
        <v>171</v>
      </c>
      <c r="E9" s="111">
        <v>1</v>
      </c>
      <c r="F9" s="111"/>
      <c r="G9" s="111">
        <f>E9*F9</f>
        <v>0</v>
      </c>
    </row>
    <row r="10" spans="2:8" ht="17.25" customHeight="1" x14ac:dyDescent="0.3">
      <c r="B10" s="108" t="s">
        <v>194</v>
      </c>
      <c r="C10" s="109" t="s">
        <v>195</v>
      </c>
      <c r="D10" s="110" t="s">
        <v>171</v>
      </c>
      <c r="E10" s="111">
        <v>1</v>
      </c>
      <c r="F10" s="111"/>
      <c r="G10" s="111">
        <f>E10*F10</f>
        <v>0</v>
      </c>
    </row>
    <row r="11" spans="2:8" ht="17.25" customHeight="1" x14ac:dyDescent="0.3">
      <c r="B11" s="112"/>
      <c r="C11" s="182" t="s">
        <v>196</v>
      </c>
      <c r="D11" s="183"/>
      <c r="E11" s="183"/>
      <c r="F11" s="183"/>
      <c r="G11" s="113">
        <f>G9+G10</f>
        <v>0</v>
      </c>
      <c r="H11" s="122"/>
    </row>
    <row r="12" spans="2:8" ht="17.25" customHeight="1" x14ac:dyDescent="0.3">
      <c r="D12" s="84"/>
      <c r="E12" s="84"/>
      <c r="F12" s="84"/>
      <c r="G12" s="84"/>
      <c r="H12" s="122"/>
    </row>
    <row r="13" spans="2:8" ht="17.25" customHeight="1" x14ac:dyDescent="0.3">
      <c r="B13" s="80" t="s">
        <v>95</v>
      </c>
      <c r="C13" s="184" t="s">
        <v>311</v>
      </c>
      <c r="D13" s="184"/>
      <c r="E13" s="184"/>
      <c r="F13" s="184"/>
      <c r="G13" s="185"/>
    </row>
    <row r="14" spans="2:8" x14ac:dyDescent="0.3">
      <c r="B14" s="186" t="s">
        <v>113</v>
      </c>
      <c r="C14" s="186"/>
      <c r="D14" s="186"/>
      <c r="E14" s="186"/>
      <c r="F14" s="186"/>
      <c r="G14" s="186"/>
      <c r="H14" s="84"/>
    </row>
    <row r="15" spans="2:8" x14ac:dyDescent="0.3">
      <c r="B15" s="158" t="s">
        <v>116</v>
      </c>
      <c r="C15" s="87" t="s">
        <v>110</v>
      </c>
      <c r="D15" s="160" t="s">
        <v>2</v>
      </c>
      <c r="E15" s="162">
        <v>14.75</v>
      </c>
      <c r="F15" s="164"/>
      <c r="G15" s="166">
        <f t="shared" ref="G15" si="0">E15*F15</f>
        <v>0</v>
      </c>
      <c r="H15" s="84"/>
    </row>
    <row r="16" spans="2:8" x14ac:dyDescent="0.3">
      <c r="B16" s="159"/>
      <c r="C16" s="88" t="s">
        <v>101</v>
      </c>
      <c r="D16" s="161"/>
      <c r="E16" s="163"/>
      <c r="F16" s="165"/>
      <c r="G16" s="167"/>
      <c r="H16" s="84"/>
    </row>
    <row r="17" spans="2:8" x14ac:dyDescent="0.3">
      <c r="B17" s="158" t="s">
        <v>109</v>
      </c>
      <c r="C17" s="87" t="s">
        <v>162</v>
      </c>
      <c r="D17" s="160" t="s">
        <v>4</v>
      </c>
      <c r="E17" s="162">
        <v>2.12</v>
      </c>
      <c r="F17" s="164"/>
      <c r="G17" s="166">
        <f t="shared" ref="G17" si="1">E17*F17</f>
        <v>0</v>
      </c>
      <c r="H17" s="84"/>
    </row>
    <row r="18" spans="2:8" x14ac:dyDescent="0.3">
      <c r="B18" s="159"/>
      <c r="C18" s="88" t="s">
        <v>127</v>
      </c>
      <c r="D18" s="161"/>
      <c r="E18" s="163"/>
      <c r="F18" s="165"/>
      <c r="G18" s="167"/>
      <c r="H18" s="84"/>
    </row>
    <row r="19" spans="2:8" x14ac:dyDescent="0.3">
      <c r="B19" s="158" t="s">
        <v>96</v>
      </c>
      <c r="C19" s="87" t="s">
        <v>163</v>
      </c>
      <c r="D19" s="160" t="s">
        <v>4</v>
      </c>
      <c r="E19" s="162">
        <v>8.16</v>
      </c>
      <c r="F19" s="164"/>
      <c r="G19" s="166">
        <f t="shared" ref="G19" si="2">E19*F19</f>
        <v>0</v>
      </c>
      <c r="H19" s="84"/>
    </row>
    <row r="20" spans="2:8" x14ac:dyDescent="0.3">
      <c r="B20" s="159"/>
      <c r="C20" s="88" t="s">
        <v>164</v>
      </c>
      <c r="D20" s="161"/>
      <c r="E20" s="163"/>
      <c r="F20" s="165"/>
      <c r="G20" s="167"/>
      <c r="H20" s="84"/>
    </row>
    <row r="21" spans="2:8" x14ac:dyDescent="0.3">
      <c r="B21" s="158" t="s">
        <v>97</v>
      </c>
      <c r="C21" s="87" t="s">
        <v>212</v>
      </c>
      <c r="D21" s="160" t="s">
        <v>4</v>
      </c>
      <c r="E21" s="162">
        <f>45%*E17</f>
        <v>0.95400000000000007</v>
      </c>
      <c r="F21" s="164"/>
      <c r="G21" s="166">
        <f t="shared" ref="G21" si="3">E21*F21</f>
        <v>0</v>
      </c>
      <c r="H21" s="84"/>
    </row>
    <row r="22" spans="2:8" x14ac:dyDescent="0.3">
      <c r="B22" s="159"/>
      <c r="C22" s="104" t="s">
        <v>102</v>
      </c>
      <c r="D22" s="161"/>
      <c r="E22" s="163"/>
      <c r="F22" s="165"/>
      <c r="G22" s="167"/>
      <c r="H22" s="84"/>
    </row>
    <row r="23" spans="2:8" x14ac:dyDescent="0.3">
      <c r="B23" s="172" t="s">
        <v>130</v>
      </c>
      <c r="C23" s="173"/>
      <c r="D23" s="173"/>
      <c r="E23" s="173"/>
      <c r="F23" s="173"/>
      <c r="G23" s="174"/>
      <c r="H23" s="84"/>
    </row>
    <row r="24" spans="2:8" ht="20.25" customHeight="1" x14ac:dyDescent="0.3">
      <c r="B24" s="158" t="s">
        <v>98</v>
      </c>
      <c r="C24" s="87" t="s">
        <v>135</v>
      </c>
      <c r="D24" s="160" t="s">
        <v>4</v>
      </c>
      <c r="E24" s="162">
        <f>(E17*0.08/0.4)+(3.38*1*0.08*1.2)</f>
        <v>0.74847999999999992</v>
      </c>
      <c r="F24" s="164"/>
      <c r="G24" s="166">
        <f t="shared" ref="G24" si="4">E24*F24</f>
        <v>0</v>
      </c>
      <c r="H24" s="84"/>
    </row>
    <row r="25" spans="2:8" x14ac:dyDescent="0.3">
      <c r="B25" s="159"/>
      <c r="C25" s="88" t="s">
        <v>299</v>
      </c>
      <c r="D25" s="161"/>
      <c r="E25" s="163"/>
      <c r="F25" s="165"/>
      <c r="G25" s="171"/>
      <c r="H25" s="84"/>
    </row>
    <row r="26" spans="2:8" ht="20.25" customHeight="1" x14ac:dyDescent="0.3">
      <c r="B26" s="158" t="s">
        <v>99</v>
      </c>
      <c r="C26" s="87" t="s">
        <v>165</v>
      </c>
      <c r="D26" s="160" t="s">
        <v>4</v>
      </c>
      <c r="E26" s="162">
        <f>(E17*0.05/0.4)+(3.38*1*0.05*1.2)</f>
        <v>0.46779999999999999</v>
      </c>
      <c r="F26" s="164"/>
      <c r="G26" s="166">
        <f t="shared" ref="G26" si="5">E26*F26</f>
        <v>0</v>
      </c>
      <c r="H26" s="84"/>
    </row>
    <row r="27" spans="2:8" x14ac:dyDescent="0.3">
      <c r="B27" s="159"/>
      <c r="C27" s="88" t="s">
        <v>127</v>
      </c>
      <c r="D27" s="161"/>
      <c r="E27" s="163"/>
      <c r="F27" s="165"/>
      <c r="G27" s="171"/>
      <c r="H27" s="84"/>
    </row>
    <row r="28" spans="2:8" x14ac:dyDescent="0.3">
      <c r="B28" s="158" t="s">
        <v>100</v>
      </c>
      <c r="C28" s="87" t="s">
        <v>203</v>
      </c>
      <c r="D28" s="160" t="s">
        <v>4</v>
      </c>
      <c r="E28" s="162">
        <f>((E17)+(0.81*2))*1.5</f>
        <v>5.61</v>
      </c>
      <c r="F28" s="164"/>
      <c r="G28" s="166">
        <f>E28*F28</f>
        <v>0</v>
      </c>
      <c r="H28" s="84"/>
    </row>
    <row r="29" spans="2:8" x14ac:dyDescent="0.3">
      <c r="B29" s="159"/>
      <c r="C29" s="104" t="s">
        <v>218</v>
      </c>
      <c r="D29" s="161"/>
      <c r="E29" s="163"/>
      <c r="F29" s="165"/>
      <c r="G29" s="171"/>
      <c r="H29" s="84"/>
    </row>
    <row r="30" spans="2:8" x14ac:dyDescent="0.3">
      <c r="B30" s="158" t="s">
        <v>103</v>
      </c>
      <c r="C30" s="87" t="s">
        <v>175</v>
      </c>
      <c r="D30" s="160" t="s">
        <v>2</v>
      </c>
      <c r="E30" s="162">
        <f>((3.38*1)+(1.2*3.38))*1.2</f>
        <v>8.9231999999999996</v>
      </c>
      <c r="F30" s="164"/>
      <c r="G30" s="166">
        <f t="shared" ref="G30" si="6">E30*F30</f>
        <v>0</v>
      </c>
      <c r="H30" s="84"/>
    </row>
    <row r="31" spans="2:8" x14ac:dyDescent="0.3">
      <c r="B31" s="159"/>
      <c r="C31" s="104" t="s">
        <v>174</v>
      </c>
      <c r="D31" s="161"/>
      <c r="E31" s="163"/>
      <c r="F31" s="165"/>
      <c r="G31" s="167"/>
      <c r="H31" s="84"/>
    </row>
    <row r="32" spans="2:8" x14ac:dyDescent="0.3">
      <c r="B32" s="172" t="s">
        <v>131</v>
      </c>
      <c r="C32" s="173"/>
      <c r="D32" s="173"/>
      <c r="E32" s="173"/>
      <c r="F32" s="173"/>
      <c r="G32" s="174"/>
      <c r="H32" s="84"/>
    </row>
    <row r="33" spans="2:8" x14ac:dyDescent="0.3">
      <c r="B33" s="158" t="s">
        <v>117</v>
      </c>
      <c r="C33" s="87" t="s">
        <v>202</v>
      </c>
      <c r="D33" s="160" t="s">
        <v>2</v>
      </c>
      <c r="E33" s="162">
        <f>0.53*0.24*2</f>
        <v>0.25440000000000002</v>
      </c>
      <c r="F33" s="164"/>
      <c r="G33" s="166">
        <f>E33*F33</f>
        <v>0</v>
      </c>
      <c r="H33" s="84"/>
    </row>
    <row r="34" spans="2:8" x14ac:dyDescent="0.3">
      <c r="B34" s="159"/>
      <c r="C34" s="88" t="s">
        <v>128</v>
      </c>
      <c r="D34" s="161"/>
      <c r="E34" s="163"/>
      <c r="F34" s="165"/>
      <c r="G34" s="171"/>
      <c r="H34" s="84"/>
    </row>
    <row r="35" spans="2:8" ht="27.6" x14ac:dyDescent="0.3">
      <c r="B35" s="158" t="s">
        <v>104</v>
      </c>
      <c r="C35" s="87" t="s">
        <v>166</v>
      </c>
      <c r="D35" s="160" t="s">
        <v>2</v>
      </c>
      <c r="E35" s="162">
        <f>(((1.72*2.11)+(1.72*0.2*0.5))*3+(2.11*3.4))*1.2</f>
        <v>22.293119999999995</v>
      </c>
      <c r="F35" s="164"/>
      <c r="G35" s="166">
        <f t="shared" ref="G35" si="7">E35*F35</f>
        <v>0</v>
      </c>
      <c r="H35" s="84"/>
    </row>
    <row r="36" spans="2:8" x14ac:dyDescent="0.3">
      <c r="B36" s="159"/>
      <c r="C36" s="88" t="s">
        <v>167</v>
      </c>
      <c r="D36" s="161"/>
      <c r="E36" s="163"/>
      <c r="F36" s="165"/>
      <c r="G36" s="171"/>
      <c r="H36" s="84"/>
    </row>
    <row r="37" spans="2:8" x14ac:dyDescent="0.3">
      <c r="B37" s="158" t="s">
        <v>105</v>
      </c>
      <c r="C37" s="87" t="s">
        <v>136</v>
      </c>
      <c r="D37" s="160" t="s">
        <v>4</v>
      </c>
      <c r="E37" s="162">
        <f>(((0.1^2)+(1^2))^0.5)*3.38</f>
        <v>3.3968579599388606</v>
      </c>
      <c r="F37" s="164"/>
      <c r="G37" s="166">
        <f t="shared" ref="G37" si="8">E37*F37</f>
        <v>0</v>
      </c>
      <c r="H37" s="84"/>
    </row>
    <row r="38" spans="2:8" x14ac:dyDescent="0.3">
      <c r="B38" s="159"/>
      <c r="C38" s="88" t="s">
        <v>312</v>
      </c>
      <c r="D38" s="161"/>
      <c r="E38" s="163"/>
      <c r="F38" s="165"/>
      <c r="G38" s="171"/>
      <c r="H38" s="84"/>
    </row>
    <row r="39" spans="2:8" x14ac:dyDescent="0.3">
      <c r="B39" s="158" t="s">
        <v>106</v>
      </c>
      <c r="C39" s="87" t="s">
        <v>129</v>
      </c>
      <c r="D39" s="193" t="s">
        <v>4</v>
      </c>
      <c r="E39" s="162">
        <f>0.2*0.2*1.2*2*1.2</f>
        <v>0.11520000000000001</v>
      </c>
      <c r="F39" s="164"/>
      <c r="G39" s="195">
        <f t="shared" ref="G39" si="9">E39*F39</f>
        <v>0</v>
      </c>
      <c r="H39" s="84"/>
    </row>
    <row r="40" spans="2:8" x14ac:dyDescent="0.3">
      <c r="B40" s="159"/>
      <c r="C40" s="88" t="s">
        <v>217</v>
      </c>
      <c r="D40" s="194"/>
      <c r="E40" s="163"/>
      <c r="F40" s="165"/>
      <c r="G40" s="196"/>
      <c r="H40" s="84"/>
    </row>
    <row r="41" spans="2:8" x14ac:dyDescent="0.25">
      <c r="B41" s="158" t="s">
        <v>107</v>
      </c>
      <c r="C41" s="102" t="s">
        <v>114</v>
      </c>
      <c r="D41" s="160" t="s">
        <v>14</v>
      </c>
      <c r="E41" s="162">
        <f>90*E39</f>
        <v>10.368</v>
      </c>
      <c r="F41" s="164"/>
      <c r="G41" s="166">
        <f>E41*F41</f>
        <v>0</v>
      </c>
      <c r="H41" s="84"/>
    </row>
    <row r="42" spans="2:8" x14ac:dyDescent="0.3">
      <c r="B42" s="159"/>
      <c r="C42" s="88" t="s">
        <v>217</v>
      </c>
      <c r="D42" s="161"/>
      <c r="E42" s="163"/>
      <c r="F42" s="165"/>
      <c r="G42" s="167"/>
      <c r="H42" s="84"/>
    </row>
    <row r="43" spans="2:8" x14ac:dyDescent="0.25">
      <c r="B43" s="158" t="s">
        <v>108</v>
      </c>
      <c r="C43" s="102" t="s">
        <v>134</v>
      </c>
      <c r="D43" s="160" t="s">
        <v>2</v>
      </c>
      <c r="E43" s="162">
        <f>((0.2*0.2*2)+(0.2*1.2*2))*3+(0.1*1)+(0.05*3.38)*1.5</f>
        <v>2.0335000000000001</v>
      </c>
      <c r="F43" s="164"/>
      <c r="G43" s="166">
        <f>E43*F43</f>
        <v>0</v>
      </c>
      <c r="H43" s="84"/>
    </row>
    <row r="44" spans="2:8" x14ac:dyDescent="0.25">
      <c r="B44" s="159"/>
      <c r="C44" s="93" t="s">
        <v>148</v>
      </c>
      <c r="D44" s="161"/>
      <c r="E44" s="163"/>
      <c r="F44" s="165"/>
      <c r="G44" s="167"/>
      <c r="H44" s="84"/>
    </row>
    <row r="45" spans="2:8" ht="20.25" customHeight="1" x14ac:dyDescent="0.3">
      <c r="B45" s="158" t="s">
        <v>118</v>
      </c>
      <c r="C45" s="87" t="s">
        <v>215</v>
      </c>
      <c r="D45" s="160" t="s">
        <v>4</v>
      </c>
      <c r="E45" s="162">
        <f>1.02*2*1.2</f>
        <v>2.448</v>
      </c>
      <c r="F45" s="164"/>
      <c r="G45" s="166">
        <f t="shared" ref="G45" si="10">E45*F45</f>
        <v>0</v>
      </c>
      <c r="H45" s="84"/>
    </row>
    <row r="46" spans="2:8" x14ac:dyDescent="0.3">
      <c r="B46" s="159"/>
      <c r="C46" s="88" t="s">
        <v>300</v>
      </c>
      <c r="D46" s="161"/>
      <c r="E46" s="163"/>
      <c r="F46" s="165"/>
      <c r="G46" s="171"/>
      <c r="H46" s="84"/>
    </row>
    <row r="47" spans="2:8" ht="20.25" customHeight="1" x14ac:dyDescent="0.3">
      <c r="B47" s="158" t="s">
        <v>119</v>
      </c>
      <c r="C47" s="87" t="s">
        <v>219</v>
      </c>
      <c r="D47" s="160" t="s">
        <v>93</v>
      </c>
      <c r="E47" s="162">
        <v>2</v>
      </c>
      <c r="F47" s="164"/>
      <c r="G47" s="166">
        <f t="shared" ref="G47" si="11">E47*F47</f>
        <v>0</v>
      </c>
      <c r="H47" s="84"/>
    </row>
    <row r="48" spans="2:8" x14ac:dyDescent="0.3">
      <c r="B48" s="159"/>
      <c r="C48" s="88" t="s">
        <v>168</v>
      </c>
      <c r="D48" s="161"/>
      <c r="E48" s="163"/>
      <c r="F48" s="165"/>
      <c r="G48" s="171"/>
      <c r="H48" s="84"/>
    </row>
    <row r="49" spans="2:8" x14ac:dyDescent="0.3">
      <c r="B49" s="158" t="s">
        <v>120</v>
      </c>
      <c r="C49" s="87" t="s">
        <v>190</v>
      </c>
      <c r="D49" s="160" t="s">
        <v>2</v>
      </c>
      <c r="E49" s="162">
        <f>((E35*2+10.41)*1.2)</f>
        <v>65.99548799999998</v>
      </c>
      <c r="F49" s="164"/>
      <c r="G49" s="166">
        <f t="shared" ref="G49" si="12">E49*F49</f>
        <v>0</v>
      </c>
      <c r="H49" s="84"/>
    </row>
    <row r="50" spans="2:8" x14ac:dyDescent="0.25">
      <c r="B50" s="159"/>
      <c r="C50" s="93" t="s">
        <v>313</v>
      </c>
      <c r="D50" s="161"/>
      <c r="E50" s="163"/>
      <c r="F50" s="165"/>
      <c r="G50" s="171"/>
      <c r="H50" s="84"/>
    </row>
    <row r="51" spans="2:8" ht="27.6" x14ac:dyDescent="0.25">
      <c r="B51" s="158" t="s">
        <v>121</v>
      </c>
      <c r="C51" s="136" t="s">
        <v>301</v>
      </c>
      <c r="D51" s="160" t="s">
        <v>21</v>
      </c>
      <c r="E51" s="162">
        <v>2</v>
      </c>
      <c r="F51" s="164"/>
      <c r="G51" s="166">
        <f t="shared" ref="G51" si="13">E51*F51</f>
        <v>0</v>
      </c>
      <c r="H51" s="84"/>
    </row>
    <row r="52" spans="2:8" x14ac:dyDescent="0.25">
      <c r="B52" s="159"/>
      <c r="C52" s="103" t="s">
        <v>302</v>
      </c>
      <c r="D52" s="161"/>
      <c r="E52" s="163"/>
      <c r="F52" s="165"/>
      <c r="G52" s="167"/>
      <c r="H52" s="84"/>
    </row>
    <row r="53" spans="2:8" x14ac:dyDescent="0.3">
      <c r="B53" s="168" t="s">
        <v>143</v>
      </c>
      <c r="C53" s="169"/>
      <c r="D53" s="169"/>
      <c r="E53" s="169"/>
      <c r="F53" s="169"/>
      <c r="G53" s="170"/>
      <c r="H53" s="84"/>
    </row>
    <row r="54" spans="2:8" ht="41.4" x14ac:dyDescent="0.3">
      <c r="B54" s="158" t="s">
        <v>303</v>
      </c>
      <c r="C54" s="87" t="s">
        <v>304</v>
      </c>
      <c r="D54" s="160" t="s">
        <v>93</v>
      </c>
      <c r="E54" s="162">
        <v>2</v>
      </c>
      <c r="F54" s="164"/>
      <c r="G54" s="166">
        <f>E54*F54</f>
        <v>0</v>
      </c>
      <c r="H54" s="84"/>
    </row>
    <row r="55" spans="2:8" ht="20.25" customHeight="1" x14ac:dyDescent="0.25">
      <c r="B55" s="159"/>
      <c r="C55" s="103" t="s">
        <v>305</v>
      </c>
      <c r="D55" s="161"/>
      <c r="E55" s="163"/>
      <c r="F55" s="165"/>
      <c r="G55" s="171"/>
      <c r="H55" s="84"/>
    </row>
    <row r="56" spans="2:8" x14ac:dyDescent="0.25">
      <c r="B56" s="158" t="s">
        <v>122</v>
      </c>
      <c r="C56" s="102" t="s">
        <v>213</v>
      </c>
      <c r="D56" s="160" t="s">
        <v>25</v>
      </c>
      <c r="E56" s="162">
        <f>(4*3.38)*1.2</f>
        <v>16.224</v>
      </c>
      <c r="F56" s="164"/>
      <c r="G56" s="166">
        <f>E56*F56</f>
        <v>0</v>
      </c>
      <c r="H56" s="84"/>
    </row>
    <row r="57" spans="2:8" x14ac:dyDescent="0.25">
      <c r="B57" s="159"/>
      <c r="C57" s="103" t="s">
        <v>137</v>
      </c>
      <c r="D57" s="161"/>
      <c r="E57" s="163"/>
      <c r="F57" s="165"/>
      <c r="G57" s="171"/>
      <c r="H57" s="84"/>
    </row>
    <row r="58" spans="2:8" x14ac:dyDescent="0.25">
      <c r="B58" s="158" t="s">
        <v>123</v>
      </c>
      <c r="C58" s="102" t="s">
        <v>214</v>
      </c>
      <c r="D58" s="160" t="s">
        <v>25</v>
      </c>
      <c r="E58" s="162">
        <f>((3.38/0.35))*2.44*1.2</f>
        <v>28.276114285714282</v>
      </c>
      <c r="F58" s="164"/>
      <c r="G58" s="166">
        <f>E58*F58</f>
        <v>0</v>
      </c>
      <c r="H58" s="84"/>
    </row>
    <row r="59" spans="2:8" x14ac:dyDescent="0.25">
      <c r="B59" s="159"/>
      <c r="C59" s="103" t="s">
        <v>138</v>
      </c>
      <c r="D59" s="161"/>
      <c r="E59" s="163"/>
      <c r="F59" s="165"/>
      <c r="G59" s="171"/>
      <c r="H59" s="84"/>
    </row>
    <row r="60" spans="2:8" x14ac:dyDescent="0.3">
      <c r="B60" s="158" t="s">
        <v>124</v>
      </c>
      <c r="C60" s="87" t="s">
        <v>205</v>
      </c>
      <c r="D60" s="160" t="s">
        <v>25</v>
      </c>
      <c r="E60" s="162">
        <f>(2.44*2+(3.38*2))*1.2</f>
        <v>13.968</v>
      </c>
      <c r="F60" s="164"/>
      <c r="G60" s="166">
        <f>E60*F60</f>
        <v>0</v>
      </c>
      <c r="H60" s="84"/>
    </row>
    <row r="61" spans="2:8" x14ac:dyDescent="0.25">
      <c r="B61" s="159"/>
      <c r="C61" s="103" t="s">
        <v>169</v>
      </c>
      <c r="D61" s="161"/>
      <c r="E61" s="163"/>
      <c r="F61" s="165"/>
      <c r="G61" s="167"/>
      <c r="H61" s="84"/>
    </row>
    <row r="62" spans="2:8" x14ac:dyDescent="0.25">
      <c r="B62" s="158" t="s">
        <v>125</v>
      </c>
      <c r="C62" s="102" t="s">
        <v>204</v>
      </c>
      <c r="D62" s="160" t="s">
        <v>2</v>
      </c>
      <c r="E62" s="162">
        <f>((2.44*3.38))*1.2</f>
        <v>9.8966399999999997</v>
      </c>
      <c r="F62" s="164"/>
      <c r="G62" s="166">
        <f>E62*F62</f>
        <v>0</v>
      </c>
      <c r="H62" s="84"/>
    </row>
    <row r="63" spans="2:8" x14ac:dyDescent="0.25">
      <c r="B63" s="159"/>
      <c r="C63" s="103" t="s">
        <v>139</v>
      </c>
      <c r="D63" s="161"/>
      <c r="E63" s="163"/>
      <c r="F63" s="165"/>
      <c r="G63" s="171"/>
      <c r="H63" s="84"/>
    </row>
    <row r="64" spans="2:8" ht="27.6" x14ac:dyDescent="0.3">
      <c r="B64" s="158" t="s">
        <v>126</v>
      </c>
      <c r="C64" s="87" t="s">
        <v>216</v>
      </c>
      <c r="D64" s="160" t="s">
        <v>2</v>
      </c>
      <c r="E64" s="162">
        <f>2.44*(3.38)*1.2</f>
        <v>9.8966399999999997</v>
      </c>
      <c r="F64" s="164"/>
      <c r="G64" s="166">
        <f t="shared" ref="G64" si="14">E64*F64</f>
        <v>0</v>
      </c>
      <c r="H64" s="84"/>
    </row>
    <row r="65" spans="2:8" x14ac:dyDescent="0.25">
      <c r="B65" s="159"/>
      <c r="C65" s="103" t="s">
        <v>140</v>
      </c>
      <c r="D65" s="161"/>
      <c r="E65" s="163"/>
      <c r="F65" s="165"/>
      <c r="G65" s="171"/>
      <c r="H65" s="84"/>
    </row>
    <row r="66" spans="2:8" ht="27.6" x14ac:dyDescent="0.3">
      <c r="B66" s="158" t="s">
        <v>281</v>
      </c>
      <c r="C66" s="87" t="s">
        <v>206</v>
      </c>
      <c r="D66" s="160" t="s">
        <v>25</v>
      </c>
      <c r="E66" s="162">
        <f>((2.44*2+2.11*2)+3.38)*1.2</f>
        <v>14.975999999999999</v>
      </c>
      <c r="F66" s="164"/>
      <c r="G66" s="166">
        <f t="shared" ref="G66" si="15">E66*F66</f>
        <v>0</v>
      </c>
      <c r="H66" s="84"/>
    </row>
    <row r="67" spans="2:8" x14ac:dyDescent="0.25">
      <c r="B67" s="159"/>
      <c r="C67" s="103" t="s">
        <v>141</v>
      </c>
      <c r="D67" s="161"/>
      <c r="E67" s="163"/>
      <c r="F67" s="165"/>
      <c r="G67" s="171"/>
      <c r="H67" s="84"/>
    </row>
    <row r="68" spans="2:8" ht="27.6" x14ac:dyDescent="0.3">
      <c r="B68" s="158" t="s">
        <v>149</v>
      </c>
      <c r="C68" s="87" t="s">
        <v>201</v>
      </c>
      <c r="D68" s="160" t="s">
        <v>93</v>
      </c>
      <c r="E68" s="162">
        <v>2</v>
      </c>
      <c r="F68" s="164"/>
      <c r="G68" s="166">
        <f t="shared" ref="G68" si="16">E68*F68</f>
        <v>0</v>
      </c>
      <c r="H68" s="84"/>
    </row>
    <row r="69" spans="2:8" x14ac:dyDescent="0.25">
      <c r="B69" s="159"/>
      <c r="C69" s="103" t="s">
        <v>176</v>
      </c>
      <c r="D69" s="161"/>
      <c r="E69" s="163"/>
      <c r="F69" s="165"/>
      <c r="G69" s="171"/>
      <c r="H69" s="84"/>
    </row>
    <row r="70" spans="2:8" ht="32.4" customHeight="1" x14ac:dyDescent="0.3">
      <c r="B70" s="158" t="s">
        <v>150</v>
      </c>
      <c r="C70" s="87" t="s">
        <v>170</v>
      </c>
      <c r="D70" s="160" t="s">
        <v>171</v>
      </c>
      <c r="E70" s="162">
        <v>1</v>
      </c>
      <c r="F70" s="164"/>
      <c r="G70" s="166">
        <f t="shared" ref="G70" si="17">E70*F70</f>
        <v>0</v>
      </c>
      <c r="H70" s="84"/>
    </row>
    <row r="71" spans="2:8" x14ac:dyDescent="0.25">
      <c r="B71" s="159"/>
      <c r="C71" s="103" t="s">
        <v>220</v>
      </c>
      <c r="D71" s="161"/>
      <c r="E71" s="163"/>
      <c r="F71" s="165"/>
      <c r="G71" s="171"/>
      <c r="H71" s="84"/>
    </row>
    <row r="72" spans="2:8" x14ac:dyDescent="0.3">
      <c r="B72" s="158" t="s">
        <v>151</v>
      </c>
      <c r="C72" s="87" t="s">
        <v>224</v>
      </c>
      <c r="D72" s="160" t="s">
        <v>93</v>
      </c>
      <c r="E72" s="162">
        <v>2</v>
      </c>
      <c r="F72" s="164"/>
      <c r="G72" s="166">
        <f t="shared" ref="G72" si="18">E72*F72</f>
        <v>0</v>
      </c>
      <c r="H72" s="84"/>
    </row>
    <row r="73" spans="2:8" x14ac:dyDescent="0.25">
      <c r="B73" s="159"/>
      <c r="C73" s="103" t="s">
        <v>225</v>
      </c>
      <c r="D73" s="161"/>
      <c r="E73" s="163"/>
      <c r="F73" s="165"/>
      <c r="G73" s="171"/>
      <c r="H73" s="84"/>
    </row>
    <row r="74" spans="2:8" x14ac:dyDescent="0.3">
      <c r="B74" s="168" t="s">
        <v>115</v>
      </c>
      <c r="C74" s="169"/>
      <c r="D74" s="169"/>
      <c r="E74" s="169"/>
      <c r="F74" s="169"/>
      <c r="G74" s="170"/>
      <c r="H74" s="84"/>
    </row>
    <row r="75" spans="2:8" x14ac:dyDescent="0.3">
      <c r="B75" s="158" t="s">
        <v>152</v>
      </c>
      <c r="C75" s="87" t="s">
        <v>132</v>
      </c>
      <c r="D75" s="160" t="s">
        <v>2</v>
      </c>
      <c r="E75" s="162">
        <f>E49-10.41</f>
        <v>55.585487999999984</v>
      </c>
      <c r="F75" s="164"/>
      <c r="G75" s="166">
        <f>E75*F75</f>
        <v>0</v>
      </c>
      <c r="H75" s="84"/>
    </row>
    <row r="76" spans="2:8" x14ac:dyDescent="0.3">
      <c r="B76" s="159"/>
      <c r="C76" s="88" t="s">
        <v>133</v>
      </c>
      <c r="D76" s="161"/>
      <c r="E76" s="163"/>
      <c r="F76" s="165"/>
      <c r="G76" s="171"/>
      <c r="H76" s="84"/>
    </row>
    <row r="77" spans="2:8" x14ac:dyDescent="0.3">
      <c r="B77" s="158" t="s">
        <v>153</v>
      </c>
      <c r="C77" s="87" t="s">
        <v>187</v>
      </c>
      <c r="D77" s="160" t="s">
        <v>2</v>
      </c>
      <c r="E77" s="162">
        <f>E75</f>
        <v>55.585487999999984</v>
      </c>
      <c r="F77" s="164"/>
      <c r="G77" s="166">
        <f>E77*F77</f>
        <v>0</v>
      </c>
      <c r="H77" s="84"/>
    </row>
    <row r="78" spans="2:8" ht="33" customHeight="1" x14ac:dyDescent="0.3">
      <c r="B78" s="159"/>
      <c r="C78" s="88" t="s">
        <v>133</v>
      </c>
      <c r="D78" s="161"/>
      <c r="E78" s="163"/>
      <c r="F78" s="165"/>
      <c r="G78" s="171"/>
      <c r="H78" s="84"/>
    </row>
    <row r="79" spans="2:8" x14ac:dyDescent="0.3">
      <c r="B79" s="158" t="s">
        <v>154</v>
      </c>
      <c r="C79" s="87" t="s">
        <v>221</v>
      </c>
      <c r="D79" s="160" t="s">
        <v>171</v>
      </c>
      <c r="E79" s="162">
        <v>1</v>
      </c>
      <c r="F79" s="164"/>
      <c r="G79" s="166">
        <f>E79*F79</f>
        <v>0</v>
      </c>
      <c r="H79" s="84"/>
    </row>
    <row r="80" spans="2:8" ht="46.8" customHeight="1" x14ac:dyDescent="0.3">
      <c r="B80" s="159"/>
      <c r="C80" s="88" t="s">
        <v>222</v>
      </c>
      <c r="D80" s="161"/>
      <c r="E80" s="163"/>
      <c r="F80" s="165"/>
      <c r="G80" s="171"/>
      <c r="H80" s="84"/>
    </row>
    <row r="81" spans="2:8" x14ac:dyDescent="0.3">
      <c r="B81" s="168" t="s">
        <v>142</v>
      </c>
      <c r="C81" s="169"/>
      <c r="D81" s="169"/>
      <c r="E81" s="169"/>
      <c r="F81" s="169"/>
      <c r="G81" s="170"/>
      <c r="H81" s="84"/>
    </row>
    <row r="82" spans="2:8" x14ac:dyDescent="0.25">
      <c r="B82" s="158" t="s">
        <v>155</v>
      </c>
      <c r="C82" s="102" t="s">
        <v>172</v>
      </c>
      <c r="D82" s="160" t="s">
        <v>93</v>
      </c>
      <c r="E82" s="162">
        <v>2</v>
      </c>
      <c r="F82" s="164"/>
      <c r="G82" s="166">
        <f>E82*F82</f>
        <v>0</v>
      </c>
      <c r="H82" s="84"/>
    </row>
    <row r="83" spans="2:8" x14ac:dyDescent="0.25">
      <c r="B83" s="159"/>
      <c r="C83" s="103" t="s">
        <v>144</v>
      </c>
      <c r="D83" s="161"/>
      <c r="E83" s="163"/>
      <c r="F83" s="165"/>
      <c r="G83" s="171"/>
      <c r="H83" s="84"/>
    </row>
    <row r="84" spans="2:8" x14ac:dyDescent="0.25">
      <c r="B84" s="158" t="s">
        <v>156</v>
      </c>
      <c r="C84" s="102" t="s">
        <v>223</v>
      </c>
      <c r="D84" s="160" t="s">
        <v>93</v>
      </c>
      <c r="E84" s="162">
        <v>8</v>
      </c>
      <c r="F84" s="164"/>
      <c r="G84" s="166">
        <f>E84*F84</f>
        <v>0</v>
      </c>
      <c r="H84" s="84"/>
    </row>
    <row r="85" spans="2:8" x14ac:dyDescent="0.25">
      <c r="B85" s="159"/>
      <c r="C85" s="103" t="s">
        <v>144</v>
      </c>
      <c r="D85" s="161"/>
      <c r="E85" s="163"/>
      <c r="F85" s="165"/>
      <c r="G85" s="171"/>
      <c r="H85" s="84"/>
    </row>
    <row r="86" spans="2:8" x14ac:dyDescent="0.25">
      <c r="B86" s="158" t="s">
        <v>157</v>
      </c>
      <c r="C86" s="102" t="s">
        <v>173</v>
      </c>
      <c r="D86" s="160" t="s">
        <v>25</v>
      </c>
      <c r="E86" s="162">
        <v>12</v>
      </c>
      <c r="F86" s="164"/>
      <c r="G86" s="166">
        <f>E86*F86</f>
        <v>0</v>
      </c>
      <c r="H86" s="84"/>
    </row>
    <row r="87" spans="2:8" x14ac:dyDescent="0.25">
      <c r="B87" s="159"/>
      <c r="C87" s="103" t="s">
        <v>144</v>
      </c>
      <c r="D87" s="161"/>
      <c r="E87" s="163"/>
      <c r="F87" s="165"/>
      <c r="G87" s="171"/>
      <c r="H87" s="84"/>
    </row>
    <row r="88" spans="2:8" x14ac:dyDescent="0.25">
      <c r="B88" s="158" t="s">
        <v>158</v>
      </c>
      <c r="C88" s="102" t="s">
        <v>145</v>
      </c>
      <c r="D88" s="160" t="s">
        <v>25</v>
      </c>
      <c r="E88" s="162">
        <v>10</v>
      </c>
      <c r="F88" s="164"/>
      <c r="G88" s="166">
        <f>E88*F88</f>
        <v>0</v>
      </c>
      <c r="H88" s="84"/>
    </row>
    <row r="89" spans="2:8" x14ac:dyDescent="0.25">
      <c r="B89" s="159"/>
      <c r="C89" s="103" t="s">
        <v>146</v>
      </c>
      <c r="D89" s="161"/>
      <c r="E89" s="163"/>
      <c r="F89" s="165"/>
      <c r="G89" s="167"/>
      <c r="H89" s="84"/>
    </row>
    <row r="90" spans="2:8" x14ac:dyDescent="0.25">
      <c r="B90" s="158" t="s">
        <v>178</v>
      </c>
      <c r="C90" s="102" t="s">
        <v>147</v>
      </c>
      <c r="D90" s="160" t="s">
        <v>93</v>
      </c>
      <c r="E90" s="162">
        <v>2</v>
      </c>
      <c r="F90" s="164"/>
      <c r="G90" s="166">
        <f>E90*F90</f>
        <v>0</v>
      </c>
      <c r="H90" s="84"/>
    </row>
    <row r="91" spans="2:8" x14ac:dyDescent="0.25">
      <c r="B91" s="159"/>
      <c r="C91" s="103" t="s">
        <v>146</v>
      </c>
      <c r="D91" s="161"/>
      <c r="E91" s="163"/>
      <c r="F91" s="165"/>
      <c r="G91" s="167"/>
      <c r="H91" s="84"/>
    </row>
    <row r="92" spans="2:8" x14ac:dyDescent="0.25">
      <c r="B92" s="158" t="s">
        <v>179</v>
      </c>
      <c r="C92" s="102" t="s">
        <v>306</v>
      </c>
      <c r="D92" s="160" t="s">
        <v>93</v>
      </c>
      <c r="E92" s="162">
        <v>2</v>
      </c>
      <c r="F92" s="164"/>
      <c r="G92" s="166">
        <f>E92*F92</f>
        <v>0</v>
      </c>
      <c r="H92" s="84"/>
    </row>
    <row r="93" spans="2:8" x14ac:dyDescent="0.25">
      <c r="B93" s="159"/>
      <c r="C93" s="103" t="s">
        <v>307</v>
      </c>
      <c r="D93" s="161"/>
      <c r="E93" s="163"/>
      <c r="F93" s="165"/>
      <c r="G93" s="167"/>
      <c r="H93" s="84"/>
    </row>
    <row r="94" spans="2:8" x14ac:dyDescent="0.25">
      <c r="B94" s="158" t="s">
        <v>180</v>
      </c>
      <c r="C94" s="102" t="s">
        <v>314</v>
      </c>
      <c r="D94" s="160" t="s">
        <v>93</v>
      </c>
      <c r="E94" s="162">
        <v>1</v>
      </c>
      <c r="F94" s="164"/>
      <c r="G94" s="166">
        <f>E94*F94</f>
        <v>0</v>
      </c>
      <c r="H94" s="84"/>
    </row>
    <row r="95" spans="2:8" x14ac:dyDescent="0.25">
      <c r="B95" s="159"/>
      <c r="C95" s="103" t="s">
        <v>308</v>
      </c>
      <c r="D95" s="161"/>
      <c r="E95" s="163"/>
      <c r="F95" s="165"/>
      <c r="G95" s="167"/>
      <c r="H95" s="84"/>
    </row>
    <row r="96" spans="2:8" x14ac:dyDescent="0.25">
      <c r="B96" s="158" t="s">
        <v>181</v>
      </c>
      <c r="C96" s="102" t="s">
        <v>188</v>
      </c>
      <c r="D96" s="160" t="s">
        <v>93</v>
      </c>
      <c r="E96" s="162">
        <v>4</v>
      </c>
      <c r="F96" s="164"/>
      <c r="G96" s="166">
        <f>E96*F96</f>
        <v>0</v>
      </c>
      <c r="H96" s="84"/>
    </row>
    <row r="97" spans="1:8" x14ac:dyDescent="0.25">
      <c r="B97" s="159"/>
      <c r="C97" s="103" t="s">
        <v>189</v>
      </c>
      <c r="D97" s="161"/>
      <c r="E97" s="163"/>
      <c r="F97" s="165"/>
      <c r="G97" s="167"/>
      <c r="H97" s="84"/>
    </row>
    <row r="98" spans="1:8" x14ac:dyDescent="0.3">
      <c r="B98" s="158" t="s">
        <v>182</v>
      </c>
      <c r="C98" s="87" t="s">
        <v>207</v>
      </c>
      <c r="D98" s="160" t="s">
        <v>93</v>
      </c>
      <c r="E98" s="162">
        <v>2</v>
      </c>
      <c r="F98" s="164"/>
      <c r="G98" s="166">
        <f>E98*F98</f>
        <v>0</v>
      </c>
      <c r="H98" s="84"/>
    </row>
    <row r="99" spans="1:8" x14ac:dyDescent="0.25">
      <c r="B99" s="159"/>
      <c r="C99" s="103" t="s">
        <v>208</v>
      </c>
      <c r="D99" s="161"/>
      <c r="E99" s="163"/>
      <c r="F99" s="165"/>
      <c r="G99" s="167"/>
      <c r="H99" s="84"/>
    </row>
    <row r="100" spans="1:8" x14ac:dyDescent="0.25">
      <c r="B100" s="158" t="s">
        <v>183</v>
      </c>
      <c r="C100" s="102" t="s">
        <v>159</v>
      </c>
      <c r="D100" s="160" t="s">
        <v>93</v>
      </c>
      <c r="E100" s="162">
        <v>2</v>
      </c>
      <c r="F100" s="164"/>
      <c r="G100" s="166">
        <f>E100*F100</f>
        <v>0</v>
      </c>
      <c r="H100" s="84"/>
    </row>
    <row r="101" spans="1:8" x14ac:dyDescent="0.25">
      <c r="B101" s="159"/>
      <c r="C101" s="103" t="s">
        <v>160</v>
      </c>
      <c r="D101" s="161"/>
      <c r="E101" s="163"/>
      <c r="F101" s="165"/>
      <c r="G101" s="171"/>
      <c r="H101" s="84"/>
    </row>
    <row r="102" spans="1:8" x14ac:dyDescent="0.25">
      <c r="B102" s="158" t="s">
        <v>184</v>
      </c>
      <c r="C102" s="102" t="s">
        <v>161</v>
      </c>
      <c r="D102" s="160" t="s">
        <v>93</v>
      </c>
      <c r="E102" s="162">
        <v>2</v>
      </c>
      <c r="F102" s="164"/>
      <c r="G102" s="166">
        <f>E102*F102</f>
        <v>0</v>
      </c>
      <c r="H102" s="84"/>
    </row>
    <row r="103" spans="1:8" x14ac:dyDescent="0.25">
      <c r="B103" s="159"/>
      <c r="C103" s="103" t="s">
        <v>309</v>
      </c>
      <c r="D103" s="161"/>
      <c r="E103" s="163"/>
      <c r="F103" s="165"/>
      <c r="G103" s="171"/>
      <c r="H103" s="84"/>
    </row>
    <row r="104" spans="1:8" x14ac:dyDescent="0.25">
      <c r="B104" s="158" t="s">
        <v>185</v>
      </c>
      <c r="C104" s="102" t="s">
        <v>229</v>
      </c>
      <c r="D104" s="160" t="s">
        <v>93</v>
      </c>
      <c r="E104" s="162">
        <v>10</v>
      </c>
      <c r="F104" s="164"/>
      <c r="G104" s="166">
        <f>E104*F104</f>
        <v>0</v>
      </c>
      <c r="H104" s="84"/>
    </row>
    <row r="105" spans="1:8" x14ac:dyDescent="0.25">
      <c r="B105" s="159"/>
      <c r="C105" s="103" t="s">
        <v>230</v>
      </c>
      <c r="D105" s="161"/>
      <c r="E105" s="163"/>
      <c r="F105" s="165"/>
      <c r="G105" s="171"/>
      <c r="H105" s="84"/>
    </row>
    <row r="106" spans="1:8" ht="33" customHeight="1" x14ac:dyDescent="0.3">
      <c r="B106" s="168" t="s">
        <v>177</v>
      </c>
      <c r="C106" s="169"/>
      <c r="D106" s="169"/>
      <c r="E106" s="169"/>
      <c r="F106" s="169"/>
      <c r="G106" s="170"/>
      <c r="H106" s="84"/>
    </row>
    <row r="107" spans="1:8" x14ac:dyDescent="0.25">
      <c r="B107" s="137" t="s">
        <v>186</v>
      </c>
      <c r="C107" s="105" t="s">
        <v>211</v>
      </c>
      <c r="D107" s="106" t="s">
        <v>93</v>
      </c>
      <c r="E107" s="124">
        <v>2</v>
      </c>
      <c r="F107" s="125"/>
      <c r="G107" s="107">
        <f t="shared" ref="G107" si="19">E107*F107</f>
        <v>0</v>
      </c>
      <c r="H107" s="84"/>
    </row>
    <row r="108" spans="1:8" x14ac:dyDescent="0.3">
      <c r="B108" s="126"/>
      <c r="C108" s="197" t="s">
        <v>310</v>
      </c>
      <c r="D108" s="197"/>
      <c r="E108" s="197"/>
      <c r="F108" s="197"/>
      <c r="G108" s="81">
        <f>+SUM(G15:G107)</f>
        <v>0</v>
      </c>
      <c r="H108" s="84"/>
    </row>
    <row r="109" spans="1:8" x14ac:dyDescent="0.3">
      <c r="A109" s="128"/>
      <c r="B109" s="129"/>
      <c r="C109" s="130"/>
      <c r="D109" s="130"/>
      <c r="E109" s="130"/>
      <c r="F109" s="130"/>
      <c r="G109" s="131"/>
      <c r="H109" s="128"/>
    </row>
    <row r="110" spans="1:8" x14ac:dyDescent="0.3">
      <c r="B110" s="132"/>
      <c r="C110" s="132"/>
      <c r="D110" s="132"/>
      <c r="E110" s="132"/>
      <c r="F110" s="132"/>
      <c r="G110" s="133"/>
    </row>
    <row r="111" spans="1:8" x14ac:dyDescent="0.3">
      <c r="B111" s="80" t="s">
        <v>236</v>
      </c>
      <c r="C111" s="184" t="s">
        <v>246</v>
      </c>
      <c r="D111" s="184"/>
      <c r="E111" s="184"/>
      <c r="F111" s="184"/>
      <c r="G111" s="185"/>
    </row>
    <row r="112" spans="1:8" x14ac:dyDescent="0.3">
      <c r="B112" s="186" t="s">
        <v>113</v>
      </c>
      <c r="C112" s="186"/>
      <c r="D112" s="186"/>
      <c r="E112" s="186"/>
      <c r="F112" s="186"/>
      <c r="G112" s="186"/>
    </row>
    <row r="113" spans="2:7" x14ac:dyDescent="0.3">
      <c r="B113" s="158" t="s">
        <v>238</v>
      </c>
      <c r="C113" s="87" t="s">
        <v>110</v>
      </c>
      <c r="D113" s="160" t="s">
        <v>2</v>
      </c>
      <c r="E113" s="162">
        <v>5</v>
      </c>
      <c r="F113" s="164"/>
      <c r="G113" s="166">
        <f t="shared" ref="G113" si="20">E113*F113</f>
        <v>0</v>
      </c>
    </row>
    <row r="114" spans="2:7" x14ac:dyDescent="0.3">
      <c r="B114" s="159"/>
      <c r="C114" s="88" t="s">
        <v>247</v>
      </c>
      <c r="D114" s="161"/>
      <c r="E114" s="163"/>
      <c r="F114" s="165"/>
      <c r="G114" s="167"/>
    </row>
    <row r="115" spans="2:7" x14ac:dyDescent="0.3">
      <c r="B115" s="158" t="s">
        <v>239</v>
      </c>
      <c r="C115" s="87" t="s">
        <v>162</v>
      </c>
      <c r="D115" s="160" t="s">
        <v>4</v>
      </c>
      <c r="E115" s="162">
        <v>0.5</v>
      </c>
      <c r="F115" s="164"/>
      <c r="G115" s="166">
        <f t="shared" ref="G115" si="21">E115*F115</f>
        <v>0</v>
      </c>
    </row>
    <row r="116" spans="2:7" x14ac:dyDescent="0.3">
      <c r="B116" s="159"/>
      <c r="C116" s="88" t="s">
        <v>247</v>
      </c>
      <c r="D116" s="161"/>
      <c r="E116" s="163"/>
      <c r="F116" s="165"/>
      <c r="G116" s="167"/>
    </row>
    <row r="117" spans="2:7" x14ac:dyDescent="0.3">
      <c r="B117" s="158" t="s">
        <v>240</v>
      </c>
      <c r="C117" s="87" t="s">
        <v>248</v>
      </c>
      <c r="D117" s="160" t="s">
        <v>4</v>
      </c>
      <c r="E117" s="162">
        <v>15.28</v>
      </c>
      <c r="F117" s="164"/>
      <c r="G117" s="166">
        <f t="shared" ref="G117" si="22">E117*F117</f>
        <v>0</v>
      </c>
    </row>
    <row r="118" spans="2:7" x14ac:dyDescent="0.3">
      <c r="B118" s="159"/>
      <c r="C118" s="88" t="s">
        <v>249</v>
      </c>
      <c r="D118" s="161"/>
      <c r="E118" s="163"/>
      <c r="F118" s="165"/>
      <c r="G118" s="167"/>
    </row>
    <row r="119" spans="2:7" x14ac:dyDescent="0.3">
      <c r="B119" s="158" t="s">
        <v>241</v>
      </c>
      <c r="C119" s="87" t="s">
        <v>212</v>
      </c>
      <c r="D119" s="160" t="s">
        <v>4</v>
      </c>
      <c r="E119" s="162">
        <v>0.2</v>
      </c>
      <c r="F119" s="164"/>
      <c r="G119" s="166">
        <f t="shared" ref="G119" si="23">E119*F119</f>
        <v>0</v>
      </c>
    </row>
    <row r="120" spans="2:7" x14ac:dyDescent="0.3">
      <c r="B120" s="159"/>
      <c r="C120" s="104" t="s">
        <v>247</v>
      </c>
      <c r="D120" s="161"/>
      <c r="E120" s="163"/>
      <c r="F120" s="165"/>
      <c r="G120" s="167"/>
    </row>
    <row r="121" spans="2:7" x14ac:dyDescent="0.3">
      <c r="B121" s="172" t="s">
        <v>250</v>
      </c>
      <c r="C121" s="173"/>
      <c r="D121" s="173"/>
      <c r="E121" s="173"/>
      <c r="F121" s="173"/>
      <c r="G121" s="174"/>
    </row>
    <row r="122" spans="2:7" x14ac:dyDescent="0.3">
      <c r="B122" s="158" t="s">
        <v>242</v>
      </c>
      <c r="C122" s="87" t="s">
        <v>135</v>
      </c>
      <c r="D122" s="160" t="s">
        <v>2</v>
      </c>
      <c r="E122" s="162">
        <v>3.35</v>
      </c>
      <c r="F122" s="164"/>
      <c r="G122" s="166">
        <f t="shared" ref="G122" si="24">E122*F122</f>
        <v>0</v>
      </c>
    </row>
    <row r="123" spans="2:7" x14ac:dyDescent="0.3">
      <c r="B123" s="159"/>
      <c r="C123" s="88" t="s">
        <v>251</v>
      </c>
      <c r="D123" s="161"/>
      <c r="E123" s="163"/>
      <c r="F123" s="165"/>
      <c r="G123" s="171"/>
    </row>
    <row r="124" spans="2:7" x14ac:dyDescent="0.3">
      <c r="B124" s="158" t="s">
        <v>243</v>
      </c>
      <c r="C124" s="87" t="s">
        <v>165</v>
      </c>
      <c r="D124" s="160" t="s">
        <v>4</v>
      </c>
      <c r="E124" s="162">
        <v>0.17</v>
      </c>
      <c r="F124" s="164"/>
      <c r="G124" s="166">
        <f t="shared" ref="G124" si="25">E124*F124</f>
        <v>0</v>
      </c>
    </row>
    <row r="125" spans="2:7" x14ac:dyDescent="0.3">
      <c r="B125" s="159"/>
      <c r="C125" s="88" t="s">
        <v>252</v>
      </c>
      <c r="D125" s="161"/>
      <c r="E125" s="163"/>
      <c r="F125" s="165"/>
      <c r="G125" s="171"/>
    </row>
    <row r="126" spans="2:7" x14ac:dyDescent="0.3">
      <c r="B126" s="158" t="s">
        <v>244</v>
      </c>
      <c r="C126" s="87" t="s">
        <v>253</v>
      </c>
      <c r="D126" s="160" t="s">
        <v>4</v>
      </c>
      <c r="E126" s="162">
        <v>0.4</v>
      </c>
      <c r="F126" s="164"/>
      <c r="G126" s="166">
        <f t="shared" ref="G126" si="26">E126*F126</f>
        <v>0</v>
      </c>
    </row>
    <row r="127" spans="2:7" x14ac:dyDescent="0.3">
      <c r="B127" s="159"/>
      <c r="C127" s="104" t="s">
        <v>254</v>
      </c>
      <c r="D127" s="161"/>
      <c r="E127" s="163"/>
      <c r="F127" s="165"/>
      <c r="G127" s="171"/>
    </row>
    <row r="128" spans="2:7" x14ac:dyDescent="0.3">
      <c r="B128" s="158" t="s">
        <v>245</v>
      </c>
      <c r="C128" s="87" t="s">
        <v>136</v>
      </c>
      <c r="D128" s="160" t="s">
        <v>4</v>
      </c>
      <c r="E128" s="162">
        <v>0.45</v>
      </c>
      <c r="F128" s="164"/>
      <c r="G128" s="166">
        <f t="shared" ref="G128" si="27">E128*F128</f>
        <v>0</v>
      </c>
    </row>
    <row r="129" spans="2:7" x14ac:dyDescent="0.3">
      <c r="B129" s="159"/>
      <c r="C129" s="88" t="s">
        <v>255</v>
      </c>
      <c r="D129" s="161"/>
      <c r="E129" s="163"/>
      <c r="F129" s="165"/>
      <c r="G129" s="171"/>
    </row>
    <row r="130" spans="2:7" x14ac:dyDescent="0.3">
      <c r="B130" s="158" t="s">
        <v>283</v>
      </c>
      <c r="C130" s="87" t="s">
        <v>129</v>
      </c>
      <c r="D130" s="160" t="s">
        <v>4</v>
      </c>
      <c r="E130" s="162">
        <v>0.6</v>
      </c>
      <c r="F130" s="164"/>
      <c r="G130" s="166">
        <f t="shared" ref="G130" si="28">E130*F130</f>
        <v>0</v>
      </c>
    </row>
    <row r="131" spans="2:7" x14ac:dyDescent="0.3">
      <c r="B131" s="159"/>
      <c r="C131" s="88" t="s">
        <v>256</v>
      </c>
      <c r="D131" s="161"/>
      <c r="E131" s="163"/>
      <c r="F131" s="165"/>
      <c r="G131" s="171"/>
    </row>
    <row r="132" spans="2:7" x14ac:dyDescent="0.25">
      <c r="B132" s="158" t="s">
        <v>284</v>
      </c>
      <c r="C132" s="102" t="s">
        <v>114</v>
      </c>
      <c r="D132" s="160" t="s">
        <v>14</v>
      </c>
      <c r="E132" s="162">
        <v>25</v>
      </c>
      <c r="F132" s="164"/>
      <c r="G132" s="166">
        <f>E132*F132</f>
        <v>0</v>
      </c>
    </row>
    <row r="133" spans="2:7" x14ac:dyDescent="0.3">
      <c r="B133" s="159"/>
      <c r="C133" s="88" t="s">
        <v>256</v>
      </c>
      <c r="D133" s="161"/>
      <c r="E133" s="163"/>
      <c r="F133" s="165"/>
      <c r="G133" s="167"/>
    </row>
    <row r="134" spans="2:7" x14ac:dyDescent="0.25">
      <c r="B134" s="158" t="s">
        <v>285</v>
      </c>
      <c r="C134" s="102" t="s">
        <v>134</v>
      </c>
      <c r="D134" s="160" t="s">
        <v>2</v>
      </c>
      <c r="E134" s="162">
        <v>11</v>
      </c>
      <c r="F134" s="164"/>
      <c r="G134" s="166">
        <f>E134*F134</f>
        <v>0</v>
      </c>
    </row>
    <row r="135" spans="2:7" x14ac:dyDescent="0.25">
      <c r="B135" s="159"/>
      <c r="C135" s="93" t="s">
        <v>148</v>
      </c>
      <c r="D135" s="161"/>
      <c r="E135" s="163"/>
      <c r="F135" s="165"/>
      <c r="G135" s="167"/>
    </row>
    <row r="136" spans="2:7" x14ac:dyDescent="0.3">
      <c r="B136" s="158" t="s">
        <v>286</v>
      </c>
      <c r="C136" s="87" t="s">
        <v>257</v>
      </c>
      <c r="D136" s="160" t="s">
        <v>93</v>
      </c>
      <c r="E136" s="162">
        <v>14</v>
      </c>
      <c r="F136" s="164"/>
      <c r="G136" s="166">
        <f t="shared" ref="G136" si="29">E136*F136</f>
        <v>0</v>
      </c>
    </row>
    <row r="137" spans="2:7" x14ac:dyDescent="0.25">
      <c r="B137" s="159"/>
      <c r="C137" s="93" t="s">
        <v>258</v>
      </c>
      <c r="D137" s="161"/>
      <c r="E137" s="163"/>
      <c r="F137" s="165"/>
      <c r="G137" s="171"/>
    </row>
    <row r="138" spans="2:7" x14ac:dyDescent="0.3">
      <c r="B138" s="158" t="s">
        <v>287</v>
      </c>
      <c r="C138" s="87" t="s">
        <v>259</v>
      </c>
      <c r="D138" s="160" t="s">
        <v>93</v>
      </c>
      <c r="E138" s="162">
        <v>5</v>
      </c>
      <c r="F138" s="164"/>
      <c r="G138" s="166">
        <f t="shared" ref="G138" si="30">E138*F138</f>
        <v>0</v>
      </c>
    </row>
    <row r="139" spans="2:7" x14ac:dyDescent="0.25">
      <c r="B139" s="159"/>
      <c r="C139" s="93" t="s">
        <v>258</v>
      </c>
      <c r="D139" s="161"/>
      <c r="E139" s="163"/>
      <c r="F139" s="165"/>
      <c r="G139" s="171"/>
    </row>
    <row r="140" spans="2:7" x14ac:dyDescent="0.3">
      <c r="B140" s="158" t="s">
        <v>288</v>
      </c>
      <c r="C140" s="87" t="s">
        <v>260</v>
      </c>
      <c r="D140" s="160" t="s">
        <v>93</v>
      </c>
      <c r="E140" s="162">
        <v>1</v>
      </c>
      <c r="F140" s="164"/>
      <c r="G140" s="166">
        <f t="shared" ref="G140" si="31">E140*F140</f>
        <v>0</v>
      </c>
    </row>
    <row r="141" spans="2:7" x14ac:dyDescent="0.25">
      <c r="B141" s="159"/>
      <c r="C141" s="93" t="s">
        <v>258</v>
      </c>
      <c r="D141" s="161"/>
      <c r="E141" s="163"/>
      <c r="F141" s="165"/>
      <c r="G141" s="171"/>
    </row>
    <row r="142" spans="2:7" x14ac:dyDescent="0.3">
      <c r="B142" s="158" t="s">
        <v>289</v>
      </c>
      <c r="C142" s="87" t="s">
        <v>190</v>
      </c>
      <c r="D142" s="160" t="s">
        <v>2</v>
      </c>
      <c r="E142" s="162">
        <v>6.5</v>
      </c>
      <c r="F142" s="164"/>
      <c r="G142" s="166">
        <f t="shared" ref="G142" si="32">E142*F142</f>
        <v>0</v>
      </c>
    </row>
    <row r="143" spans="2:7" x14ac:dyDescent="0.25">
      <c r="B143" s="159"/>
      <c r="C143" s="93" t="s">
        <v>261</v>
      </c>
      <c r="D143" s="161"/>
      <c r="E143" s="163"/>
      <c r="F143" s="165"/>
      <c r="G143" s="171"/>
    </row>
    <row r="144" spans="2:7" x14ac:dyDescent="0.25">
      <c r="B144" s="158" t="s">
        <v>290</v>
      </c>
      <c r="C144" s="102" t="s">
        <v>197</v>
      </c>
      <c r="D144" s="160" t="s">
        <v>4</v>
      </c>
      <c r="E144" s="162">
        <v>0.2</v>
      </c>
      <c r="F144" s="164"/>
      <c r="G144" s="166">
        <f t="shared" ref="G144" si="33">E144*F144</f>
        <v>0</v>
      </c>
    </row>
    <row r="145" spans="2:7" x14ac:dyDescent="0.25">
      <c r="B145" s="159"/>
      <c r="C145" s="103" t="s">
        <v>262</v>
      </c>
      <c r="D145" s="161"/>
      <c r="E145" s="163"/>
      <c r="F145" s="165"/>
      <c r="G145" s="167"/>
    </row>
    <row r="146" spans="2:7" x14ac:dyDescent="0.25">
      <c r="B146" s="158" t="s">
        <v>291</v>
      </c>
      <c r="C146" s="102" t="s">
        <v>263</v>
      </c>
      <c r="D146" s="160" t="s">
        <v>4</v>
      </c>
      <c r="E146" s="162">
        <v>3</v>
      </c>
      <c r="F146" s="164"/>
      <c r="G146" s="166">
        <f t="shared" ref="G146" si="34">E146*F146</f>
        <v>0</v>
      </c>
    </row>
    <row r="147" spans="2:7" x14ac:dyDescent="0.25">
      <c r="B147" s="159"/>
      <c r="C147" s="103" t="s">
        <v>264</v>
      </c>
      <c r="D147" s="161"/>
      <c r="E147" s="163"/>
      <c r="F147" s="165"/>
      <c r="G147" s="167"/>
    </row>
    <row r="148" spans="2:7" x14ac:dyDescent="0.25">
      <c r="B148" s="158" t="s">
        <v>292</v>
      </c>
      <c r="C148" s="102" t="s">
        <v>265</v>
      </c>
      <c r="D148" s="160" t="s">
        <v>4</v>
      </c>
      <c r="E148" s="162">
        <v>0.35</v>
      </c>
      <c r="F148" s="164"/>
      <c r="G148" s="166">
        <f t="shared" ref="G148" si="35">E148*F148</f>
        <v>0</v>
      </c>
    </row>
    <row r="149" spans="2:7" x14ac:dyDescent="0.25">
      <c r="B149" s="159"/>
      <c r="C149" s="103" t="s">
        <v>266</v>
      </c>
      <c r="D149" s="161"/>
      <c r="E149" s="163"/>
      <c r="F149" s="165"/>
      <c r="G149" s="167"/>
    </row>
    <row r="150" spans="2:7" x14ac:dyDescent="0.3">
      <c r="B150" s="168" t="s">
        <v>267</v>
      </c>
      <c r="C150" s="169"/>
      <c r="D150" s="169"/>
      <c r="E150" s="169"/>
      <c r="F150" s="169"/>
      <c r="G150" s="170"/>
    </row>
    <row r="151" spans="2:7" x14ac:dyDescent="0.25">
      <c r="B151" s="158" t="s">
        <v>293</v>
      </c>
      <c r="C151" s="102" t="s">
        <v>268</v>
      </c>
      <c r="D151" s="160" t="s">
        <v>93</v>
      </c>
      <c r="E151" s="162">
        <v>1</v>
      </c>
      <c r="F151" s="164"/>
      <c r="G151" s="166">
        <f>E151*F151</f>
        <v>0</v>
      </c>
    </row>
    <row r="152" spans="2:7" x14ac:dyDescent="0.25">
      <c r="B152" s="159"/>
      <c r="C152" s="103" t="s">
        <v>269</v>
      </c>
      <c r="D152" s="161"/>
      <c r="E152" s="163"/>
      <c r="F152" s="165"/>
      <c r="G152" s="167"/>
    </row>
    <row r="153" spans="2:7" x14ac:dyDescent="0.25">
      <c r="B153" s="158" t="s">
        <v>294</v>
      </c>
      <c r="C153" s="102" t="s">
        <v>270</v>
      </c>
      <c r="D153" s="160" t="s">
        <v>93</v>
      </c>
      <c r="E153" s="162">
        <v>4</v>
      </c>
      <c r="F153" s="164"/>
      <c r="G153" s="166">
        <f>E153*F153</f>
        <v>0</v>
      </c>
    </row>
    <row r="154" spans="2:7" x14ac:dyDescent="0.25">
      <c r="B154" s="159"/>
      <c r="C154" s="103" t="s">
        <v>271</v>
      </c>
      <c r="D154" s="161"/>
      <c r="E154" s="163"/>
      <c r="F154" s="165"/>
      <c r="G154" s="167"/>
    </row>
    <row r="155" spans="2:7" x14ac:dyDescent="0.3">
      <c r="B155" s="168" t="s">
        <v>272</v>
      </c>
      <c r="C155" s="169"/>
      <c r="D155" s="169"/>
      <c r="E155" s="169"/>
      <c r="F155" s="169"/>
      <c r="G155" s="170"/>
    </row>
    <row r="156" spans="2:7" x14ac:dyDescent="0.3">
      <c r="B156" s="158" t="s">
        <v>295</v>
      </c>
      <c r="C156" s="87" t="s">
        <v>273</v>
      </c>
      <c r="D156" s="160" t="s">
        <v>25</v>
      </c>
      <c r="E156" s="162">
        <v>7.16</v>
      </c>
      <c r="F156" s="164"/>
      <c r="G156" s="166">
        <f>E156*F156</f>
        <v>0</v>
      </c>
    </row>
    <row r="157" spans="2:7" x14ac:dyDescent="0.25">
      <c r="B157" s="159"/>
      <c r="C157" s="103" t="s">
        <v>274</v>
      </c>
      <c r="D157" s="161"/>
      <c r="E157" s="163"/>
      <c r="F157" s="165"/>
      <c r="G157" s="167"/>
    </row>
    <row r="158" spans="2:7" ht="27.6" x14ac:dyDescent="0.3">
      <c r="B158" s="158" t="s">
        <v>296</v>
      </c>
      <c r="C158" s="87" t="s">
        <v>275</v>
      </c>
      <c r="D158" s="160" t="s">
        <v>93</v>
      </c>
      <c r="E158" s="162">
        <v>1</v>
      </c>
      <c r="F158" s="164"/>
      <c r="G158" s="166">
        <f>E158*F158</f>
        <v>0</v>
      </c>
    </row>
    <row r="159" spans="2:7" x14ac:dyDescent="0.25">
      <c r="B159" s="159"/>
      <c r="C159" s="103" t="s">
        <v>276</v>
      </c>
      <c r="D159" s="161"/>
      <c r="E159" s="163"/>
      <c r="F159" s="165"/>
      <c r="G159" s="171"/>
    </row>
    <row r="160" spans="2:7" x14ac:dyDescent="0.3">
      <c r="B160" s="168" t="s">
        <v>115</v>
      </c>
      <c r="C160" s="169"/>
      <c r="D160" s="169"/>
      <c r="E160" s="169"/>
      <c r="F160" s="169"/>
      <c r="G160" s="170"/>
    </row>
    <row r="161" spans="2:8" x14ac:dyDescent="0.3">
      <c r="B161" s="158" t="s">
        <v>297</v>
      </c>
      <c r="C161" s="87" t="s">
        <v>277</v>
      </c>
      <c r="D161" s="160" t="s">
        <v>2</v>
      </c>
      <c r="E161" s="162">
        <v>12</v>
      </c>
      <c r="F161" s="164"/>
      <c r="G161" s="166">
        <f>E161*F161</f>
        <v>0</v>
      </c>
    </row>
    <row r="162" spans="2:8" x14ac:dyDescent="0.3">
      <c r="B162" s="159"/>
      <c r="C162" s="88" t="s">
        <v>278</v>
      </c>
      <c r="D162" s="161"/>
      <c r="E162" s="163"/>
      <c r="F162" s="165"/>
      <c r="G162" s="171"/>
    </row>
    <row r="163" spans="2:8" x14ac:dyDescent="0.3">
      <c r="B163" s="126"/>
      <c r="C163" s="175" t="s">
        <v>279</v>
      </c>
      <c r="D163" s="176"/>
      <c r="E163" s="176"/>
      <c r="F163" s="177"/>
      <c r="G163" s="81">
        <f>+SUM(G113:G162)</f>
        <v>0</v>
      </c>
    </row>
    <row r="164" spans="2:8" x14ac:dyDescent="0.3">
      <c r="B164" s="132"/>
      <c r="C164" s="132"/>
      <c r="D164" s="132"/>
      <c r="E164" s="132"/>
      <c r="F164" s="132"/>
      <c r="G164" s="133"/>
    </row>
    <row r="165" spans="2:8" x14ac:dyDescent="0.3">
      <c r="B165" s="132"/>
      <c r="C165" s="132"/>
      <c r="D165" s="132"/>
      <c r="E165" s="132"/>
      <c r="F165" s="132"/>
      <c r="G165" s="133"/>
    </row>
    <row r="166" spans="2:8" x14ac:dyDescent="0.3">
      <c r="B166" s="190" t="s">
        <v>111</v>
      </c>
      <c r="C166" s="190"/>
      <c r="D166" s="190"/>
      <c r="E166" s="190"/>
      <c r="F166" s="190"/>
      <c r="G166" s="190"/>
    </row>
    <row r="167" spans="2:8" x14ac:dyDescent="0.25">
      <c r="B167" s="191" t="s">
        <v>33</v>
      </c>
      <c r="C167" s="191" t="s">
        <v>34</v>
      </c>
      <c r="D167" s="191" t="s">
        <v>35</v>
      </c>
      <c r="E167" s="191" t="s">
        <v>36</v>
      </c>
      <c r="F167" s="135" t="s">
        <v>37</v>
      </c>
      <c r="G167" s="192" t="s">
        <v>94</v>
      </c>
    </row>
    <row r="168" spans="2:8" x14ac:dyDescent="0.25">
      <c r="B168" s="191"/>
      <c r="C168" s="191"/>
      <c r="D168" s="191"/>
      <c r="E168" s="191"/>
      <c r="F168" s="135" t="s">
        <v>38</v>
      </c>
      <c r="G168" s="192"/>
    </row>
    <row r="169" spans="2:8" x14ac:dyDescent="0.25">
      <c r="B169" s="119">
        <f>B8</f>
        <v>0</v>
      </c>
      <c r="C169" s="116" t="str">
        <f>C8</f>
        <v>INSTALLATION ET REPLI DE CHANTIER</v>
      </c>
      <c r="D169" s="114" t="s">
        <v>21</v>
      </c>
      <c r="E169" s="114">
        <v>1</v>
      </c>
      <c r="F169" s="115">
        <f>G11</f>
        <v>0</v>
      </c>
      <c r="G169" s="98">
        <f>E169*F169</f>
        <v>0</v>
      </c>
      <c r="H169" s="123"/>
    </row>
    <row r="170" spans="2:8" x14ac:dyDescent="0.25">
      <c r="B170" s="96" t="str">
        <f>B13</f>
        <v>001</v>
      </c>
      <c r="C170" s="121" t="str">
        <f>C13</f>
        <v>CONSTRUCTION MONOBLOC à 02 COMPARTIMENTS</v>
      </c>
      <c r="D170" s="118" t="s">
        <v>21</v>
      </c>
      <c r="E170" s="118">
        <v>1</v>
      </c>
      <c r="F170" s="97">
        <f>G108</f>
        <v>0</v>
      </c>
      <c r="G170" s="98">
        <f>E170*F170</f>
        <v>0</v>
      </c>
      <c r="H170" s="122"/>
    </row>
    <row r="171" spans="2:8" x14ac:dyDescent="0.25">
      <c r="B171" s="96" t="str">
        <f>B111</f>
        <v>003</v>
      </c>
      <c r="C171" s="121" t="str">
        <f>C111</f>
        <v>CONSTRUCTION PUITS : PPMH</v>
      </c>
      <c r="D171" s="118" t="s">
        <v>21</v>
      </c>
      <c r="E171" s="118">
        <v>1</v>
      </c>
      <c r="F171" s="97">
        <f>G163</f>
        <v>0</v>
      </c>
      <c r="G171" s="98">
        <f t="shared" ref="G171" si="36">E171*F171</f>
        <v>0</v>
      </c>
      <c r="H171" s="122"/>
    </row>
    <row r="172" spans="2:8" x14ac:dyDescent="0.25">
      <c r="B172" s="99"/>
      <c r="C172" s="187" t="s">
        <v>112</v>
      </c>
      <c r="D172" s="188"/>
      <c r="E172" s="188"/>
      <c r="F172" s="189"/>
      <c r="G172" s="100">
        <f>SUM(G169:G171)</f>
        <v>0</v>
      </c>
      <c r="H172" s="122"/>
    </row>
    <row r="173" spans="2:8" x14ac:dyDescent="0.25">
      <c r="B173" s="99"/>
      <c r="C173" s="187" t="s">
        <v>370</v>
      </c>
      <c r="D173" s="188"/>
      <c r="E173" s="188"/>
      <c r="F173" s="189"/>
      <c r="G173" s="101">
        <f>G172*8/92</f>
        <v>0</v>
      </c>
      <c r="H173" s="122"/>
    </row>
    <row r="174" spans="2:8" x14ac:dyDescent="0.25">
      <c r="B174" s="99"/>
      <c r="C174" s="187" t="s">
        <v>371</v>
      </c>
      <c r="D174" s="188"/>
      <c r="E174" s="188"/>
      <c r="F174" s="189"/>
      <c r="G174" s="101">
        <f>G172+G173</f>
        <v>0</v>
      </c>
      <c r="H174" s="122"/>
    </row>
    <row r="180" spans="8:8" x14ac:dyDescent="0.3">
      <c r="H180" s="122"/>
    </row>
  </sheetData>
  <mergeCells count="362">
    <mergeCell ref="D104:D105"/>
    <mergeCell ref="E104:E105"/>
    <mergeCell ref="F104:F105"/>
    <mergeCell ref="G104:G105"/>
    <mergeCell ref="B106:G106"/>
    <mergeCell ref="C108:F108"/>
    <mergeCell ref="B64:B65"/>
    <mergeCell ref="D64:D65"/>
    <mergeCell ref="E64:E65"/>
    <mergeCell ref="F64:F65"/>
    <mergeCell ref="G64:G65"/>
    <mergeCell ref="B66:B67"/>
    <mergeCell ref="D66:D67"/>
    <mergeCell ref="E66:E67"/>
    <mergeCell ref="F66:F67"/>
    <mergeCell ref="G66:G67"/>
    <mergeCell ref="E72:E73"/>
    <mergeCell ref="F72:F73"/>
    <mergeCell ref="G72:G73"/>
    <mergeCell ref="B74:G74"/>
    <mergeCell ref="B68:B69"/>
    <mergeCell ref="D68:D69"/>
    <mergeCell ref="E68:E69"/>
    <mergeCell ref="D70:D71"/>
    <mergeCell ref="B39:B40"/>
    <mergeCell ref="D39:D40"/>
    <mergeCell ref="E39:E40"/>
    <mergeCell ref="F39:F40"/>
    <mergeCell ref="G39:G40"/>
    <mergeCell ref="B41:B42"/>
    <mergeCell ref="D41:D42"/>
    <mergeCell ref="E41:E42"/>
    <mergeCell ref="F41:F42"/>
    <mergeCell ref="G41:G42"/>
    <mergeCell ref="G30:G31"/>
    <mergeCell ref="B32:G32"/>
    <mergeCell ref="B35:B36"/>
    <mergeCell ref="D35:D36"/>
    <mergeCell ref="E35:E36"/>
    <mergeCell ref="F35:F36"/>
    <mergeCell ref="G35:G36"/>
    <mergeCell ref="B37:B38"/>
    <mergeCell ref="D37:D38"/>
    <mergeCell ref="E37:E38"/>
    <mergeCell ref="F37:F38"/>
    <mergeCell ref="G37:G38"/>
    <mergeCell ref="B30:B31"/>
    <mergeCell ref="D30:D31"/>
    <mergeCell ref="E30:E31"/>
    <mergeCell ref="F30:F31"/>
    <mergeCell ref="B33:B34"/>
    <mergeCell ref="D33:D34"/>
    <mergeCell ref="E33:E34"/>
    <mergeCell ref="F33:F34"/>
    <mergeCell ref="G33:G34"/>
    <mergeCell ref="B43:B44"/>
    <mergeCell ref="D43:D44"/>
    <mergeCell ref="E43:E44"/>
    <mergeCell ref="F43:F44"/>
    <mergeCell ref="G43:G44"/>
    <mergeCell ref="B45:B46"/>
    <mergeCell ref="D45:D46"/>
    <mergeCell ref="E45:E46"/>
    <mergeCell ref="F45:F46"/>
    <mergeCell ref="G45:G46"/>
    <mergeCell ref="E70:E71"/>
    <mergeCell ref="F70:F71"/>
    <mergeCell ref="G70:G71"/>
    <mergeCell ref="B72:B73"/>
    <mergeCell ref="D72:D73"/>
    <mergeCell ref="C173:F173"/>
    <mergeCell ref="C174:F174"/>
    <mergeCell ref="B166:G166"/>
    <mergeCell ref="B167:B168"/>
    <mergeCell ref="C167:C168"/>
    <mergeCell ref="D167:D168"/>
    <mergeCell ref="E167:E168"/>
    <mergeCell ref="G167:G168"/>
    <mergeCell ref="C172:F172"/>
    <mergeCell ref="B115:B116"/>
    <mergeCell ref="B126:B127"/>
    <mergeCell ref="B124:B125"/>
    <mergeCell ref="C111:G111"/>
    <mergeCell ref="B112:G112"/>
    <mergeCell ref="B113:B114"/>
    <mergeCell ref="D113:D114"/>
    <mergeCell ref="E113:E114"/>
    <mergeCell ref="B104:B105"/>
    <mergeCell ref="F113:F114"/>
    <mergeCell ref="B19:B20"/>
    <mergeCell ref="D19:D20"/>
    <mergeCell ref="E19:E20"/>
    <mergeCell ref="F19:F20"/>
    <mergeCell ref="B6:B7"/>
    <mergeCell ref="C6:C7"/>
    <mergeCell ref="D6:D7"/>
    <mergeCell ref="E6:E7"/>
    <mergeCell ref="G6:G7"/>
    <mergeCell ref="C11:F11"/>
    <mergeCell ref="C8:G8"/>
    <mergeCell ref="C13:G13"/>
    <mergeCell ref="B14:G14"/>
    <mergeCell ref="G19:G20"/>
    <mergeCell ref="B15:B16"/>
    <mergeCell ref="D15:D16"/>
    <mergeCell ref="E15:E16"/>
    <mergeCell ref="F15:F16"/>
    <mergeCell ref="G15:G16"/>
    <mergeCell ref="B17:B18"/>
    <mergeCell ref="D17:D18"/>
    <mergeCell ref="E17:E18"/>
    <mergeCell ref="F17:F18"/>
    <mergeCell ref="G17:G18"/>
    <mergeCell ref="G113:G114"/>
    <mergeCell ref="D115:D116"/>
    <mergeCell ref="E115:E116"/>
    <mergeCell ref="F115:F116"/>
    <mergeCell ref="G115:G116"/>
    <mergeCell ref="B117:B118"/>
    <mergeCell ref="D117:D118"/>
    <mergeCell ref="E117:E118"/>
    <mergeCell ref="F117:F118"/>
    <mergeCell ref="G117:G118"/>
    <mergeCell ref="B119:B120"/>
    <mergeCell ref="D119:D120"/>
    <mergeCell ref="E119:E120"/>
    <mergeCell ref="F119:F120"/>
    <mergeCell ref="G119:G120"/>
    <mergeCell ref="B121:G121"/>
    <mergeCell ref="B122:B123"/>
    <mergeCell ref="D122:D123"/>
    <mergeCell ref="E122:E123"/>
    <mergeCell ref="F122:F123"/>
    <mergeCell ref="G122:G123"/>
    <mergeCell ref="D124:D125"/>
    <mergeCell ref="E124:E125"/>
    <mergeCell ref="F124:F125"/>
    <mergeCell ref="G124:G125"/>
    <mergeCell ref="D126:D127"/>
    <mergeCell ref="E126:E127"/>
    <mergeCell ref="F126:F127"/>
    <mergeCell ref="G126:G127"/>
    <mergeCell ref="B128:B129"/>
    <mergeCell ref="D128:D129"/>
    <mergeCell ref="E128:E129"/>
    <mergeCell ref="F128:F129"/>
    <mergeCell ref="G128:G129"/>
    <mergeCell ref="B130:B131"/>
    <mergeCell ref="D130:D131"/>
    <mergeCell ref="E130:E131"/>
    <mergeCell ref="F130:F131"/>
    <mergeCell ref="G130:G131"/>
    <mergeCell ref="B132:B133"/>
    <mergeCell ref="D132:D133"/>
    <mergeCell ref="E132:E133"/>
    <mergeCell ref="F132:F133"/>
    <mergeCell ref="G132:G133"/>
    <mergeCell ref="B134:B135"/>
    <mergeCell ref="D134:D135"/>
    <mergeCell ref="E134:E135"/>
    <mergeCell ref="F134:F135"/>
    <mergeCell ref="G134:G135"/>
    <mergeCell ref="B136:B137"/>
    <mergeCell ref="D136:D137"/>
    <mergeCell ref="E136:E137"/>
    <mergeCell ref="F136:F137"/>
    <mergeCell ref="G136:G137"/>
    <mergeCell ref="B138:B139"/>
    <mergeCell ref="D138:D139"/>
    <mergeCell ref="E138:E139"/>
    <mergeCell ref="F138:F139"/>
    <mergeCell ref="G138:G139"/>
    <mergeCell ref="B140:B141"/>
    <mergeCell ref="D140:D141"/>
    <mergeCell ref="E140:E141"/>
    <mergeCell ref="F140:F141"/>
    <mergeCell ref="G140:G141"/>
    <mergeCell ref="B142:B143"/>
    <mergeCell ref="D142:D143"/>
    <mergeCell ref="E142:E143"/>
    <mergeCell ref="F142:F143"/>
    <mergeCell ref="G142:G143"/>
    <mergeCell ref="B144:B145"/>
    <mergeCell ref="D144:D145"/>
    <mergeCell ref="E144:E145"/>
    <mergeCell ref="F144:F145"/>
    <mergeCell ref="G144:G145"/>
    <mergeCell ref="B146:B147"/>
    <mergeCell ref="D146:D147"/>
    <mergeCell ref="E146:E147"/>
    <mergeCell ref="F146:F147"/>
    <mergeCell ref="G146:G147"/>
    <mergeCell ref="B148:B149"/>
    <mergeCell ref="D148:D149"/>
    <mergeCell ref="E148:E149"/>
    <mergeCell ref="F148:F149"/>
    <mergeCell ref="G148:G149"/>
    <mergeCell ref="B150:G150"/>
    <mergeCell ref="B151:B152"/>
    <mergeCell ref="D151:D152"/>
    <mergeCell ref="E151:E152"/>
    <mergeCell ref="F151:F152"/>
    <mergeCell ref="G151:G152"/>
    <mergeCell ref="B153:B154"/>
    <mergeCell ref="D153:D154"/>
    <mergeCell ref="E153:E154"/>
    <mergeCell ref="F153:F154"/>
    <mergeCell ref="G153:G154"/>
    <mergeCell ref="B160:G160"/>
    <mergeCell ref="B161:B162"/>
    <mergeCell ref="D161:D162"/>
    <mergeCell ref="E161:E162"/>
    <mergeCell ref="F161:F162"/>
    <mergeCell ref="G161:G162"/>
    <mergeCell ref="C163:F163"/>
    <mergeCell ref="B155:G155"/>
    <mergeCell ref="B156:B157"/>
    <mergeCell ref="D156:D157"/>
    <mergeCell ref="E156:E157"/>
    <mergeCell ref="F156:F157"/>
    <mergeCell ref="G156:G157"/>
    <mergeCell ref="B158:B159"/>
    <mergeCell ref="D158:D159"/>
    <mergeCell ref="E158:E159"/>
    <mergeCell ref="F158:F159"/>
    <mergeCell ref="G158:G159"/>
    <mergeCell ref="B21:B22"/>
    <mergeCell ref="D21:D22"/>
    <mergeCell ref="E21:E22"/>
    <mergeCell ref="F21:F22"/>
    <mergeCell ref="G21:G22"/>
    <mergeCell ref="B23:G23"/>
    <mergeCell ref="B24:B25"/>
    <mergeCell ref="B28:B29"/>
    <mergeCell ref="D28:D29"/>
    <mergeCell ref="E28:E29"/>
    <mergeCell ref="F28:F29"/>
    <mergeCell ref="G28:G29"/>
    <mergeCell ref="D24:D25"/>
    <mergeCell ref="E24:E25"/>
    <mergeCell ref="F24:F25"/>
    <mergeCell ref="G24:G25"/>
    <mergeCell ref="B26:B27"/>
    <mergeCell ref="D26:D27"/>
    <mergeCell ref="E26:E27"/>
    <mergeCell ref="F26:F27"/>
    <mergeCell ref="G26:G27"/>
    <mergeCell ref="B47:B48"/>
    <mergeCell ref="D47:D48"/>
    <mergeCell ref="E47:E48"/>
    <mergeCell ref="F47:F48"/>
    <mergeCell ref="G47:G48"/>
    <mergeCell ref="B49:B50"/>
    <mergeCell ref="D49:D50"/>
    <mergeCell ref="E49:E50"/>
    <mergeCell ref="F49:F50"/>
    <mergeCell ref="G49:G50"/>
    <mergeCell ref="B51:B52"/>
    <mergeCell ref="D51:D52"/>
    <mergeCell ref="E51:E52"/>
    <mergeCell ref="F51:F52"/>
    <mergeCell ref="G51:G52"/>
    <mergeCell ref="B53:G53"/>
    <mergeCell ref="B54:B55"/>
    <mergeCell ref="D54:D55"/>
    <mergeCell ref="E54:E55"/>
    <mergeCell ref="F54:F55"/>
    <mergeCell ref="G54:G55"/>
    <mergeCell ref="B56:B57"/>
    <mergeCell ref="D56:D57"/>
    <mergeCell ref="E56:E57"/>
    <mergeCell ref="F56:F57"/>
    <mergeCell ref="G56:G57"/>
    <mergeCell ref="B90:B91"/>
    <mergeCell ref="D90:D91"/>
    <mergeCell ref="E90:E91"/>
    <mergeCell ref="F90:F91"/>
    <mergeCell ref="G90:G91"/>
    <mergeCell ref="B79:B80"/>
    <mergeCell ref="D79:D80"/>
    <mergeCell ref="E79:E80"/>
    <mergeCell ref="F79:F80"/>
    <mergeCell ref="G79:G80"/>
    <mergeCell ref="E58:E59"/>
    <mergeCell ref="F58:F59"/>
    <mergeCell ref="G58:G59"/>
    <mergeCell ref="B60:B61"/>
    <mergeCell ref="D60:D61"/>
    <mergeCell ref="E60:E61"/>
    <mergeCell ref="F60:F61"/>
    <mergeCell ref="G60:G61"/>
    <mergeCell ref="B58:B59"/>
    <mergeCell ref="B92:B93"/>
    <mergeCell ref="D92:D93"/>
    <mergeCell ref="E92:E93"/>
    <mergeCell ref="F92:F93"/>
    <mergeCell ref="G92:G93"/>
    <mergeCell ref="B94:B95"/>
    <mergeCell ref="D94:D95"/>
    <mergeCell ref="E94:E95"/>
    <mergeCell ref="F94:F95"/>
    <mergeCell ref="G94:G95"/>
    <mergeCell ref="B96:B97"/>
    <mergeCell ref="D96:D97"/>
    <mergeCell ref="E96:E97"/>
    <mergeCell ref="F96:F97"/>
    <mergeCell ref="G96:G97"/>
    <mergeCell ref="B98:B99"/>
    <mergeCell ref="D98:D99"/>
    <mergeCell ref="E98:E99"/>
    <mergeCell ref="F98:F99"/>
    <mergeCell ref="G98:G99"/>
    <mergeCell ref="B100:B101"/>
    <mergeCell ref="D100:D101"/>
    <mergeCell ref="E100:E101"/>
    <mergeCell ref="F100:F101"/>
    <mergeCell ref="G100:G101"/>
    <mergeCell ref="B102:B103"/>
    <mergeCell ref="D102:D103"/>
    <mergeCell ref="E102:E103"/>
    <mergeCell ref="F102:F103"/>
    <mergeCell ref="G102:G103"/>
    <mergeCell ref="D58:D59"/>
    <mergeCell ref="B62:B63"/>
    <mergeCell ref="D62:D63"/>
    <mergeCell ref="E62:E63"/>
    <mergeCell ref="F62:F63"/>
    <mergeCell ref="G62:G63"/>
    <mergeCell ref="B86:B87"/>
    <mergeCell ref="D86:D87"/>
    <mergeCell ref="E86:E87"/>
    <mergeCell ref="F86:F87"/>
    <mergeCell ref="G86:G87"/>
    <mergeCell ref="F68:F69"/>
    <mergeCell ref="G68:G69"/>
    <mergeCell ref="B75:B76"/>
    <mergeCell ref="D75:D76"/>
    <mergeCell ref="E75:E76"/>
    <mergeCell ref="F75:F76"/>
    <mergeCell ref="G75:G76"/>
    <mergeCell ref="B77:B78"/>
    <mergeCell ref="D77:D78"/>
    <mergeCell ref="E77:E78"/>
    <mergeCell ref="F77:F78"/>
    <mergeCell ref="G77:G78"/>
    <mergeCell ref="B70:B71"/>
    <mergeCell ref="B88:B89"/>
    <mergeCell ref="D88:D89"/>
    <mergeCell ref="E88:E89"/>
    <mergeCell ref="F88:F89"/>
    <mergeCell ref="G88:G89"/>
    <mergeCell ref="B81:G81"/>
    <mergeCell ref="B82:B83"/>
    <mergeCell ref="D82:D83"/>
    <mergeCell ref="E82:E83"/>
    <mergeCell ref="F82:F83"/>
    <mergeCell ref="G82:G83"/>
    <mergeCell ref="B84:B85"/>
    <mergeCell ref="D84:D85"/>
    <mergeCell ref="E84:E85"/>
    <mergeCell ref="F84:F85"/>
    <mergeCell ref="G84:G85"/>
  </mergeCells>
  <phoneticPr fontId="29" type="noConversion"/>
  <conditionalFormatting sqref="E175:E1048576 E109">
    <cfRule type="cellIs" dxfId="1459" priority="1177" operator="equal">
      <formula>0</formula>
    </cfRule>
  </conditionalFormatting>
  <conditionalFormatting sqref="E156:E157">
    <cfRule type="cellIs" dxfId="1458" priority="431" operator="equal">
      <formula>0</formula>
    </cfRule>
  </conditionalFormatting>
  <conditionalFormatting sqref="E130:E131">
    <cfRule type="cellIs" dxfId="1457" priority="464" operator="equal">
      <formula>0</formula>
    </cfRule>
  </conditionalFormatting>
  <conditionalFormatting sqref="E132:E133">
    <cfRule type="cellIs" dxfId="1456" priority="461" operator="equal">
      <formula>0</formula>
    </cfRule>
  </conditionalFormatting>
  <conditionalFormatting sqref="E122:E123">
    <cfRule type="cellIs" dxfId="1455" priority="458" operator="equal">
      <formula>0</formula>
    </cfRule>
  </conditionalFormatting>
  <conditionalFormatting sqref="E136:E137">
    <cfRule type="cellIs" dxfId="1454" priority="455" operator="equal">
      <formula>0</formula>
    </cfRule>
  </conditionalFormatting>
  <conditionalFormatting sqref="E124:E125">
    <cfRule type="cellIs" dxfId="1453" priority="452" operator="equal">
      <formula>0</formula>
    </cfRule>
  </conditionalFormatting>
  <conditionalFormatting sqref="E158:E159">
    <cfRule type="cellIs" dxfId="1452" priority="450" operator="equal">
      <formula>0</formula>
    </cfRule>
  </conditionalFormatting>
  <conditionalFormatting sqref="D158:D159">
    <cfRule type="cellIs" dxfId="1451" priority="449" operator="equal">
      <formula>0</formula>
    </cfRule>
  </conditionalFormatting>
  <conditionalFormatting sqref="F158:F159">
    <cfRule type="cellIs" dxfId="1450" priority="448" operator="lessThan">
      <formula>1</formula>
    </cfRule>
  </conditionalFormatting>
  <conditionalFormatting sqref="E161:E162">
    <cfRule type="cellIs" dxfId="1449" priority="447" operator="equal">
      <formula>0</formula>
    </cfRule>
  </conditionalFormatting>
  <conditionalFormatting sqref="D115:D116">
    <cfRule type="cellIs" dxfId="1448" priority="444" operator="equal">
      <formula>0</formula>
    </cfRule>
  </conditionalFormatting>
  <conditionalFormatting sqref="D126:D127">
    <cfRule type="cellIs" dxfId="1447" priority="441" operator="equal">
      <formula>0</formula>
    </cfRule>
  </conditionalFormatting>
  <conditionalFormatting sqref="D161:D162">
    <cfRule type="cellIs" dxfId="1446" priority="440" operator="equal">
      <formula>0</formula>
    </cfRule>
  </conditionalFormatting>
  <conditionalFormatting sqref="E117:E118">
    <cfRule type="cellIs" dxfId="1445" priority="434" operator="equal">
      <formula>0</formula>
    </cfRule>
  </conditionalFormatting>
  <conditionalFormatting sqref="E144:E145">
    <cfRule type="cellIs" dxfId="1444" priority="428" operator="equal">
      <formula>0</formula>
    </cfRule>
  </conditionalFormatting>
  <conditionalFormatting sqref="E138:E139">
    <cfRule type="cellIs" dxfId="1443" priority="425" operator="equal">
      <formula>0</formula>
    </cfRule>
  </conditionalFormatting>
  <conditionalFormatting sqref="E142:E143">
    <cfRule type="cellIs" dxfId="1442" priority="422" operator="equal">
      <formula>0</formula>
    </cfRule>
  </conditionalFormatting>
  <conditionalFormatting sqref="E148:E149">
    <cfRule type="cellIs" dxfId="1441" priority="419" operator="equal">
      <formula>0</formula>
    </cfRule>
  </conditionalFormatting>
  <conditionalFormatting sqref="D148:D149">
    <cfRule type="cellIs" dxfId="1440" priority="418" operator="equal">
      <formula>0</formula>
    </cfRule>
  </conditionalFormatting>
  <conditionalFormatting sqref="F148:F149">
    <cfRule type="cellIs" dxfId="1439" priority="417" operator="lessThan">
      <formula>1</formula>
    </cfRule>
  </conditionalFormatting>
  <conditionalFormatting sqref="D138:D139">
    <cfRule type="cellIs" dxfId="1438" priority="424" operator="equal">
      <formula>0</formula>
    </cfRule>
  </conditionalFormatting>
  <conditionalFormatting sqref="F151:F152">
    <cfRule type="cellIs" dxfId="1437" priority="408" operator="lessThan">
      <formula>1</formula>
    </cfRule>
  </conditionalFormatting>
  <conditionalFormatting sqref="D151:D152">
    <cfRule type="cellIs" dxfId="1436" priority="409" operator="equal">
      <formula>0</formula>
    </cfRule>
  </conditionalFormatting>
  <conditionalFormatting sqref="E113:E114 E163">
    <cfRule type="cellIs" dxfId="1435" priority="470" operator="equal">
      <formula>0</formula>
    </cfRule>
  </conditionalFormatting>
  <conditionalFormatting sqref="D113:D114">
    <cfRule type="cellIs" dxfId="1434" priority="469" operator="equal">
      <formula>0</formula>
    </cfRule>
  </conditionalFormatting>
  <conditionalFormatting sqref="F113:F114">
    <cfRule type="cellIs" dxfId="1433" priority="468" operator="lessThan">
      <formula>1</formula>
    </cfRule>
  </conditionalFormatting>
  <conditionalFormatting sqref="E128:E129">
    <cfRule type="cellIs" dxfId="1432" priority="437" operator="equal">
      <formula>0</formula>
    </cfRule>
  </conditionalFormatting>
  <conditionalFormatting sqref="D134:D135">
    <cfRule type="cellIs" dxfId="1431" priority="438" operator="equal">
      <formula>0</formula>
    </cfRule>
  </conditionalFormatting>
  <conditionalFormatting sqref="F161:F162">
    <cfRule type="cellIs" dxfId="1430" priority="446" operator="lessThan">
      <formula>1</formula>
    </cfRule>
  </conditionalFormatting>
  <conditionalFormatting sqref="F128:F129">
    <cfRule type="cellIs" dxfId="1429" priority="435" operator="lessThan">
      <formula>1</formula>
    </cfRule>
  </conditionalFormatting>
  <conditionalFormatting sqref="E134:E135">
    <cfRule type="cellIs" dxfId="1428" priority="439" operator="equal">
      <formula>0</formula>
    </cfRule>
  </conditionalFormatting>
  <conditionalFormatting sqref="D128:D129">
    <cfRule type="cellIs" dxfId="1427" priority="436" operator="equal">
      <formula>0</formula>
    </cfRule>
  </conditionalFormatting>
  <conditionalFormatting sqref="F156:F157">
    <cfRule type="cellIs" dxfId="1426" priority="429" operator="lessThan">
      <formula>1</formula>
    </cfRule>
  </conditionalFormatting>
  <conditionalFormatting sqref="D156:D157">
    <cfRule type="cellIs" dxfId="1425" priority="430" operator="equal">
      <formula>0</formula>
    </cfRule>
  </conditionalFormatting>
  <conditionalFormatting sqref="D144:D145">
    <cfRule type="cellIs" dxfId="1424" priority="427" operator="equal">
      <formula>0</formula>
    </cfRule>
  </conditionalFormatting>
  <conditionalFormatting sqref="F144:F145">
    <cfRule type="cellIs" dxfId="1423" priority="426" operator="lessThan">
      <formula>1</formula>
    </cfRule>
  </conditionalFormatting>
  <conditionalFormatting sqref="D142:D143">
    <cfRule type="cellIs" dxfId="1422" priority="421" operator="equal">
      <formula>0</formula>
    </cfRule>
  </conditionalFormatting>
  <conditionalFormatting sqref="F142:F143">
    <cfRule type="cellIs" dxfId="1421" priority="420" operator="lessThan">
      <formula>1</formula>
    </cfRule>
  </conditionalFormatting>
  <conditionalFormatting sqref="E151:E152">
    <cfRule type="cellIs" dxfId="1420" priority="410" operator="equal">
      <formula>0</formula>
    </cfRule>
  </conditionalFormatting>
  <conditionalFormatting sqref="F153:F154">
    <cfRule type="cellIs" dxfId="1419" priority="405" operator="lessThan">
      <formula>1</formula>
    </cfRule>
  </conditionalFormatting>
  <conditionalFormatting sqref="E153:E154">
    <cfRule type="cellIs" dxfId="1418" priority="407" operator="equal">
      <formula>0</formula>
    </cfRule>
  </conditionalFormatting>
  <conditionalFormatting sqref="D153:D154">
    <cfRule type="cellIs" dxfId="1417" priority="406" operator="equal">
      <formula>0</formula>
    </cfRule>
  </conditionalFormatting>
  <conditionalFormatting sqref="F124:F127">
    <cfRule type="cellIs" dxfId="1416" priority="471" operator="lessThan">
      <formula>1</formula>
    </cfRule>
  </conditionalFormatting>
  <conditionalFormatting sqref="D132:D133">
    <cfRule type="cellIs" dxfId="1415" priority="460" operator="equal">
      <formula>0</formula>
    </cfRule>
  </conditionalFormatting>
  <conditionalFormatting sqref="F132:F135">
    <cfRule type="cellIs" dxfId="1414" priority="459" operator="lessThan">
      <formula>1</formula>
    </cfRule>
  </conditionalFormatting>
  <conditionalFormatting sqref="D119:D120">
    <cfRule type="cellIs" dxfId="1413" priority="466" operator="equal">
      <formula>0</formula>
    </cfRule>
  </conditionalFormatting>
  <conditionalFormatting sqref="F119:F120">
    <cfRule type="cellIs" dxfId="1412" priority="465" operator="lessThan">
      <formula>1</formula>
    </cfRule>
  </conditionalFormatting>
  <conditionalFormatting sqref="D122:D123">
    <cfRule type="cellIs" dxfId="1411" priority="457" operator="equal">
      <formula>0</formula>
    </cfRule>
  </conditionalFormatting>
  <conditionalFormatting sqref="F122:F123">
    <cfRule type="cellIs" dxfId="1410" priority="456" operator="lessThan">
      <formula>1</formula>
    </cfRule>
  </conditionalFormatting>
  <conditionalFormatting sqref="D124:D125">
    <cfRule type="cellIs" dxfId="1409" priority="451" operator="equal">
      <formula>0</formula>
    </cfRule>
  </conditionalFormatting>
  <conditionalFormatting sqref="D136:D137">
    <cfRule type="cellIs" dxfId="1408" priority="454" operator="equal">
      <formula>0</formula>
    </cfRule>
  </conditionalFormatting>
  <conditionalFormatting sqref="F136:F137">
    <cfRule type="cellIs" dxfId="1407" priority="453" operator="lessThan">
      <formula>1</formula>
    </cfRule>
  </conditionalFormatting>
  <conditionalFormatting sqref="E119:E120">
    <cfRule type="cellIs" dxfId="1406" priority="467" operator="equal">
      <formula>0</formula>
    </cfRule>
  </conditionalFormatting>
  <conditionalFormatting sqref="D130:D131">
    <cfRule type="cellIs" dxfId="1405" priority="463" operator="equal">
      <formula>0</formula>
    </cfRule>
  </conditionalFormatting>
  <conditionalFormatting sqref="F130:F131">
    <cfRule type="cellIs" dxfId="1404" priority="462" operator="lessThan">
      <formula>1</formula>
    </cfRule>
  </conditionalFormatting>
  <conditionalFormatting sqref="E126:E127">
    <cfRule type="cellIs" dxfId="1403" priority="442" operator="equal">
      <formula>0</formula>
    </cfRule>
  </conditionalFormatting>
  <conditionalFormatting sqref="E115:E116">
    <cfRule type="cellIs" dxfId="1402" priority="445" operator="equal">
      <formula>0</formula>
    </cfRule>
  </conditionalFormatting>
  <conditionalFormatting sqref="F115:F116">
    <cfRule type="cellIs" dxfId="1401" priority="443" operator="lessThan">
      <formula>1</formula>
    </cfRule>
  </conditionalFormatting>
  <conditionalFormatting sqref="D117:D118">
    <cfRule type="cellIs" dxfId="1400" priority="433" operator="equal">
      <formula>0</formula>
    </cfRule>
  </conditionalFormatting>
  <conditionalFormatting sqref="F117:F118">
    <cfRule type="cellIs" dxfId="1399" priority="432" operator="lessThan">
      <formula>1</formula>
    </cfRule>
  </conditionalFormatting>
  <conditionalFormatting sqref="F138:F139">
    <cfRule type="cellIs" dxfId="1398" priority="423" operator="lessThan">
      <formula>1</formula>
    </cfRule>
  </conditionalFormatting>
  <conditionalFormatting sqref="E140:E141">
    <cfRule type="cellIs" dxfId="1397" priority="416" operator="equal">
      <formula>0</formula>
    </cfRule>
  </conditionalFormatting>
  <conditionalFormatting sqref="D140:D141">
    <cfRule type="cellIs" dxfId="1396" priority="415" operator="equal">
      <formula>0</formula>
    </cfRule>
  </conditionalFormatting>
  <conditionalFormatting sqref="F140:F141">
    <cfRule type="cellIs" dxfId="1395" priority="414" operator="lessThan">
      <formula>1</formula>
    </cfRule>
  </conditionalFormatting>
  <conditionalFormatting sqref="D146:D147">
    <cfRule type="cellIs" dxfId="1394" priority="412" operator="equal">
      <formula>0</formula>
    </cfRule>
  </conditionalFormatting>
  <conditionalFormatting sqref="E146:E147">
    <cfRule type="cellIs" dxfId="1393" priority="413" operator="equal">
      <formula>0</formula>
    </cfRule>
  </conditionalFormatting>
  <conditionalFormatting sqref="F146:F147">
    <cfRule type="cellIs" dxfId="1392" priority="411" operator="lessThan">
      <formula>1</formula>
    </cfRule>
  </conditionalFormatting>
  <conditionalFormatting sqref="D107:E107">
    <cfRule type="cellIs" dxfId="1391" priority="129" operator="equal">
      <formula>0</formula>
    </cfRule>
  </conditionalFormatting>
  <conditionalFormatting sqref="D15:D16">
    <cfRule type="cellIs" dxfId="1390" priority="126" operator="equal">
      <formula>0</formula>
    </cfRule>
  </conditionalFormatting>
  <conditionalFormatting sqref="E41:E42">
    <cfRule type="cellIs" dxfId="1389" priority="119" operator="equal">
      <formula>0</formula>
    </cfRule>
  </conditionalFormatting>
  <conditionalFormatting sqref="D21:D22">
    <cfRule type="cellIs" dxfId="1388" priority="124" operator="equal">
      <formula>0</formula>
    </cfRule>
  </conditionalFormatting>
  <conditionalFormatting sqref="F21:F22">
    <cfRule type="cellIs" dxfId="1387" priority="123" operator="lessThan">
      <formula>1</formula>
    </cfRule>
  </conditionalFormatting>
  <conditionalFormatting sqref="E49:E50">
    <cfRule type="cellIs" dxfId="1386" priority="114" operator="equal">
      <formula>0</formula>
    </cfRule>
  </conditionalFormatting>
  <conditionalFormatting sqref="D39:D40">
    <cfRule type="cellIs" dxfId="1385" priority="121" operator="equal">
      <formula>0</formula>
    </cfRule>
  </conditionalFormatting>
  <conditionalFormatting sqref="F39:F40">
    <cfRule type="cellIs" dxfId="1384" priority="120" operator="lessThan">
      <formula>1</formula>
    </cfRule>
  </conditionalFormatting>
  <conditionalFormatting sqref="E39:E40">
    <cfRule type="cellIs" dxfId="1383" priority="122" operator="equal">
      <formula>0</formula>
    </cfRule>
  </conditionalFormatting>
  <conditionalFormatting sqref="E56:E57">
    <cfRule type="cellIs" dxfId="1382" priority="110" operator="equal">
      <formula>0</formula>
    </cfRule>
  </conditionalFormatting>
  <conditionalFormatting sqref="D56:D57">
    <cfRule type="cellIs" dxfId="1381" priority="109" operator="equal">
      <formula>0</formula>
    </cfRule>
  </conditionalFormatting>
  <conditionalFormatting sqref="E58:E59">
    <cfRule type="cellIs" dxfId="1380" priority="107" operator="equal">
      <formula>0</formula>
    </cfRule>
  </conditionalFormatting>
  <conditionalFormatting sqref="D58:D59">
    <cfRule type="cellIs" dxfId="1379" priority="106" operator="equal">
      <formula>0</formula>
    </cfRule>
  </conditionalFormatting>
  <conditionalFormatting sqref="E75:E76">
    <cfRule type="cellIs" dxfId="1378" priority="104" operator="equal">
      <formula>0</formula>
    </cfRule>
  </conditionalFormatting>
  <conditionalFormatting sqref="E77:E78">
    <cfRule type="cellIs" dxfId="1377" priority="102" operator="equal">
      <formula>0</formula>
    </cfRule>
  </conditionalFormatting>
  <conditionalFormatting sqref="F75:F76">
    <cfRule type="cellIs" dxfId="1376" priority="103" operator="lessThan">
      <formula>1</formula>
    </cfRule>
  </conditionalFormatting>
  <conditionalFormatting sqref="D33:D34">
    <cfRule type="cellIs" dxfId="1375" priority="99" operator="equal">
      <formula>0</formula>
    </cfRule>
  </conditionalFormatting>
  <conditionalFormatting sqref="D28:D29">
    <cfRule type="cellIs" dxfId="1374" priority="95" operator="equal">
      <formula>0</formula>
    </cfRule>
  </conditionalFormatting>
  <conditionalFormatting sqref="E35:E36">
    <cfRule type="cellIs" dxfId="1373" priority="87" operator="equal">
      <formula>0</formula>
    </cfRule>
  </conditionalFormatting>
  <conditionalFormatting sqref="E43:E44">
    <cfRule type="cellIs" dxfId="1372" priority="92" operator="equal">
      <formula>0</formula>
    </cfRule>
  </conditionalFormatting>
  <conditionalFormatting sqref="D75:D76">
    <cfRule type="cellIs" dxfId="1371" priority="93" operator="equal">
      <formula>0</formula>
    </cfRule>
  </conditionalFormatting>
  <conditionalFormatting sqref="E88:E89">
    <cfRule type="cellIs" dxfId="1370" priority="66" operator="equal">
      <formula>0</formula>
    </cfRule>
  </conditionalFormatting>
  <conditionalFormatting sqref="D37:D38">
    <cfRule type="cellIs" dxfId="1369" priority="89" operator="equal">
      <formula>0</formula>
    </cfRule>
  </conditionalFormatting>
  <conditionalFormatting sqref="D35:D36">
    <cfRule type="cellIs" dxfId="1368" priority="86" operator="equal">
      <formula>0</formula>
    </cfRule>
  </conditionalFormatting>
  <conditionalFormatting sqref="E37:E38">
    <cfRule type="cellIs" dxfId="1367" priority="90" operator="equal">
      <formula>0</formula>
    </cfRule>
  </conditionalFormatting>
  <conditionalFormatting sqref="E100:E101">
    <cfRule type="cellIs" dxfId="1366" priority="63" operator="equal">
      <formula>0</formula>
    </cfRule>
  </conditionalFormatting>
  <conditionalFormatting sqref="F37:F38">
    <cfRule type="cellIs" dxfId="1365" priority="88" operator="lessThan">
      <formula>1</formula>
    </cfRule>
  </conditionalFormatting>
  <conditionalFormatting sqref="F35:F36">
    <cfRule type="cellIs" dxfId="1364" priority="85" operator="lessThan">
      <formula>1</formula>
    </cfRule>
  </conditionalFormatting>
  <conditionalFormatting sqref="D60:D61">
    <cfRule type="cellIs" dxfId="1363" priority="83" operator="equal">
      <formula>0</formula>
    </cfRule>
  </conditionalFormatting>
  <conditionalFormatting sqref="E62:E63">
    <cfRule type="cellIs" dxfId="1362" priority="81" operator="equal">
      <formula>0</formula>
    </cfRule>
  </conditionalFormatting>
  <conditionalFormatting sqref="E60:E61">
    <cfRule type="cellIs" dxfId="1361" priority="84" operator="equal">
      <formula>0</formula>
    </cfRule>
  </conditionalFormatting>
  <conditionalFormatting sqref="D62:D63">
    <cfRule type="cellIs" dxfId="1360" priority="80" operator="equal">
      <formula>0</formula>
    </cfRule>
  </conditionalFormatting>
  <conditionalFormatting sqref="F60:F61">
    <cfRule type="cellIs" dxfId="1359" priority="82" operator="lessThan">
      <formula>1</formula>
    </cfRule>
  </conditionalFormatting>
  <conditionalFormatting sqref="E64:E65">
    <cfRule type="cellIs" dxfId="1358" priority="78" operator="equal">
      <formula>0</formula>
    </cfRule>
  </conditionalFormatting>
  <conditionalFormatting sqref="D82:D83">
    <cfRule type="cellIs" dxfId="1357" priority="71" operator="equal">
      <formula>0</formula>
    </cfRule>
  </conditionalFormatting>
  <conditionalFormatting sqref="F62:F63">
    <cfRule type="cellIs" dxfId="1356" priority="79" operator="lessThan">
      <formula>1</formula>
    </cfRule>
  </conditionalFormatting>
  <conditionalFormatting sqref="D64:D65">
    <cfRule type="cellIs" dxfId="1355" priority="77" operator="equal">
      <formula>0</formula>
    </cfRule>
  </conditionalFormatting>
  <conditionalFormatting sqref="F64:F65">
    <cfRule type="cellIs" dxfId="1354" priority="76" operator="lessThan">
      <formula>1</formula>
    </cfRule>
  </conditionalFormatting>
  <conditionalFormatting sqref="E82:E83">
    <cfRule type="cellIs" dxfId="1353" priority="72" operator="equal">
      <formula>0</formula>
    </cfRule>
  </conditionalFormatting>
  <conditionalFormatting sqref="F82:F83">
    <cfRule type="cellIs" dxfId="1352" priority="70" operator="lessThan">
      <formula>1</formula>
    </cfRule>
  </conditionalFormatting>
  <conditionalFormatting sqref="E90:E91">
    <cfRule type="cellIs" dxfId="1351" priority="60" operator="equal">
      <formula>0</formula>
    </cfRule>
  </conditionalFormatting>
  <conditionalFormatting sqref="E102:E103">
    <cfRule type="cellIs" dxfId="1350" priority="57" operator="equal">
      <formula>0</formula>
    </cfRule>
  </conditionalFormatting>
  <conditionalFormatting sqref="D19:D20">
    <cfRule type="cellIs" dxfId="1349" priority="54" operator="equal">
      <formula>0</formula>
    </cfRule>
  </conditionalFormatting>
  <conditionalFormatting sqref="F19:F20">
    <cfRule type="cellIs" dxfId="1348" priority="53" operator="lessThan">
      <formula>1</formula>
    </cfRule>
  </conditionalFormatting>
  <conditionalFormatting sqref="E66:E67">
    <cfRule type="cellIs" dxfId="1347" priority="49" operator="equal">
      <formula>0</formula>
    </cfRule>
  </conditionalFormatting>
  <conditionalFormatting sqref="E86:E87">
    <cfRule type="cellIs" dxfId="1346" priority="46" operator="equal">
      <formula>0</formula>
    </cfRule>
  </conditionalFormatting>
  <conditionalFormatting sqref="E98:E99">
    <cfRule type="cellIs" dxfId="1345" priority="43" operator="equal">
      <formula>0</formula>
    </cfRule>
  </conditionalFormatting>
  <conditionalFormatting sqref="D30:D31">
    <cfRule type="cellIs" dxfId="1344" priority="40" operator="equal">
      <formula>0</formula>
    </cfRule>
  </conditionalFormatting>
  <conditionalFormatting sqref="E96:E97">
    <cfRule type="cellIs" dxfId="1343" priority="35" operator="equal">
      <formula>0</formula>
    </cfRule>
  </conditionalFormatting>
  <conditionalFormatting sqref="F30:F31">
    <cfRule type="cellIs" dxfId="1342" priority="39" operator="lessThan">
      <formula>1</formula>
    </cfRule>
  </conditionalFormatting>
  <conditionalFormatting sqref="E68:E69">
    <cfRule type="cellIs" dxfId="1341" priority="38" operator="equal">
      <formula>0</formula>
    </cfRule>
  </conditionalFormatting>
  <conditionalFormatting sqref="D68:D69">
    <cfRule type="cellIs" dxfId="1340" priority="37" operator="equal">
      <formula>0</formula>
    </cfRule>
  </conditionalFormatting>
  <conditionalFormatting sqref="F68:F69">
    <cfRule type="cellIs" dxfId="1339" priority="36" operator="lessThan">
      <formula>1</formula>
    </cfRule>
  </conditionalFormatting>
  <conditionalFormatting sqref="D96:D97">
    <cfRule type="cellIs" dxfId="1338" priority="34" operator="equal">
      <formula>0</formula>
    </cfRule>
  </conditionalFormatting>
  <conditionalFormatting sqref="F96:F97">
    <cfRule type="cellIs" dxfId="1337" priority="33" operator="lessThan">
      <formula>1</formula>
    </cfRule>
  </conditionalFormatting>
  <conditionalFormatting sqref="E92:E93">
    <cfRule type="cellIs" dxfId="1336" priority="32" operator="equal">
      <formula>0</formula>
    </cfRule>
  </conditionalFormatting>
  <conditionalFormatting sqref="D45:D46">
    <cfRule type="cellIs" dxfId="1335" priority="28" operator="equal">
      <formula>0</formula>
    </cfRule>
  </conditionalFormatting>
  <conditionalFormatting sqref="F45:F46">
    <cfRule type="cellIs" dxfId="1334" priority="27" operator="lessThan">
      <formula>1</formula>
    </cfRule>
  </conditionalFormatting>
  <conditionalFormatting sqref="E45:E46">
    <cfRule type="cellIs" dxfId="1333" priority="29" operator="equal">
      <formula>0</formula>
    </cfRule>
  </conditionalFormatting>
  <conditionalFormatting sqref="D72:D73">
    <cfRule type="cellIs" dxfId="1332" priority="22" operator="equal">
      <formula>0</formula>
    </cfRule>
  </conditionalFormatting>
  <conditionalFormatting sqref="E72:E73">
    <cfRule type="cellIs" dxfId="1331" priority="23" operator="equal">
      <formula>0</formula>
    </cfRule>
  </conditionalFormatting>
  <conditionalFormatting sqref="F72:F73">
    <cfRule type="cellIs" dxfId="1330" priority="21" operator="lessThan">
      <formula>1</formula>
    </cfRule>
  </conditionalFormatting>
  <conditionalFormatting sqref="F104:F105">
    <cfRule type="cellIs" dxfId="1329" priority="18" operator="lessThan">
      <formula>1</formula>
    </cfRule>
  </conditionalFormatting>
  <conditionalFormatting sqref="E104:E105">
    <cfRule type="cellIs" dxfId="1328" priority="20" operator="equal">
      <formula>0</formula>
    </cfRule>
  </conditionalFormatting>
  <conditionalFormatting sqref="D104:D105">
    <cfRule type="cellIs" dxfId="1327" priority="19" operator="equal">
      <formula>0</formula>
    </cfRule>
  </conditionalFormatting>
  <conditionalFormatting sqref="E54:E55">
    <cfRule type="cellIs" dxfId="1326" priority="17" operator="equal">
      <formula>0</formula>
    </cfRule>
  </conditionalFormatting>
  <conditionalFormatting sqref="D54:D55">
    <cfRule type="cellIs" dxfId="1325" priority="16" operator="equal">
      <formula>0</formula>
    </cfRule>
  </conditionalFormatting>
  <conditionalFormatting sqref="E15:E16">
    <cfRule type="cellIs" dxfId="1324" priority="14" operator="equal">
      <formula>0</formula>
    </cfRule>
  </conditionalFormatting>
  <conditionalFormatting sqref="E21:E22">
    <cfRule type="cellIs" dxfId="1323" priority="13" operator="equal">
      <formula>0</formula>
    </cfRule>
  </conditionalFormatting>
  <conditionalFormatting sqref="E17:E18">
    <cfRule type="cellIs" dxfId="1322" priority="12" operator="equal">
      <formula>0</formula>
    </cfRule>
  </conditionalFormatting>
  <conditionalFormatting sqref="E19:E20">
    <cfRule type="cellIs" dxfId="1321" priority="11" operator="equal">
      <formula>0</formula>
    </cfRule>
  </conditionalFormatting>
  <conditionalFormatting sqref="E24:E25">
    <cfRule type="cellIs" dxfId="1320" priority="10" operator="equal">
      <formula>0</formula>
    </cfRule>
  </conditionalFormatting>
  <conditionalFormatting sqref="E26:E27">
    <cfRule type="cellIs" dxfId="1319" priority="9" operator="equal">
      <formula>0</formula>
    </cfRule>
  </conditionalFormatting>
  <conditionalFormatting sqref="D94:D95">
    <cfRule type="cellIs" dxfId="1318" priority="5" operator="equal">
      <formula>0</formula>
    </cfRule>
  </conditionalFormatting>
  <conditionalFormatting sqref="E94:E95">
    <cfRule type="cellIs" dxfId="1317" priority="6" operator="equal">
      <formula>0</formula>
    </cfRule>
  </conditionalFormatting>
  <conditionalFormatting sqref="F94:F95">
    <cfRule type="cellIs" dxfId="1316" priority="4" operator="lessThan">
      <formula>1</formula>
    </cfRule>
  </conditionalFormatting>
  <conditionalFormatting sqref="D51:D52">
    <cfRule type="cellIs" dxfId="1315" priority="2" operator="equal">
      <formula>0</formula>
    </cfRule>
  </conditionalFormatting>
  <conditionalFormatting sqref="E51:E52">
    <cfRule type="cellIs" dxfId="1314" priority="3" operator="equal">
      <formula>0</formula>
    </cfRule>
  </conditionalFormatting>
  <conditionalFormatting sqref="F51:F52">
    <cfRule type="cellIs" dxfId="1313" priority="1" operator="lessThan">
      <formula>1</formula>
    </cfRule>
  </conditionalFormatting>
  <conditionalFormatting sqref="F107 F26:F29">
    <cfRule type="cellIs" dxfId="1312" priority="128" operator="lessThan">
      <formula>1</formula>
    </cfRule>
  </conditionalFormatting>
  <conditionalFormatting sqref="E108">
    <cfRule type="cellIs" dxfId="1311" priority="127" operator="equal">
      <formula>0</formula>
    </cfRule>
  </conditionalFormatting>
  <conditionalFormatting sqref="F15:F16">
    <cfRule type="cellIs" dxfId="1310" priority="125" operator="lessThan">
      <formula>1</formula>
    </cfRule>
  </conditionalFormatting>
  <conditionalFormatting sqref="D41:D42">
    <cfRule type="cellIs" dxfId="1309" priority="118" operator="equal">
      <formula>0</formula>
    </cfRule>
  </conditionalFormatting>
  <conditionalFormatting sqref="F41:F44">
    <cfRule type="cellIs" dxfId="1308" priority="117" operator="lessThan">
      <formula>1</formula>
    </cfRule>
  </conditionalFormatting>
  <conditionalFormatting sqref="D24:D25">
    <cfRule type="cellIs" dxfId="1307" priority="116" operator="equal">
      <formula>0</formula>
    </cfRule>
  </conditionalFormatting>
  <conditionalFormatting sqref="F24:F25">
    <cfRule type="cellIs" dxfId="1306" priority="115" operator="lessThan">
      <formula>1</formula>
    </cfRule>
  </conditionalFormatting>
  <conditionalFormatting sqref="D49:D50">
    <cfRule type="cellIs" dxfId="1305" priority="113" operator="equal">
      <formula>0</formula>
    </cfRule>
  </conditionalFormatting>
  <conditionalFormatting sqref="F49:F50">
    <cfRule type="cellIs" dxfId="1304" priority="112" operator="lessThan">
      <formula>1</formula>
    </cfRule>
  </conditionalFormatting>
  <conditionalFormatting sqref="D26:D27">
    <cfRule type="cellIs" dxfId="1303" priority="111" operator="equal">
      <formula>0</formula>
    </cfRule>
  </conditionalFormatting>
  <conditionalFormatting sqref="F56:F57">
    <cfRule type="cellIs" dxfId="1302" priority="108" operator="lessThan">
      <formula>1</formula>
    </cfRule>
  </conditionalFormatting>
  <conditionalFormatting sqref="F58:F59">
    <cfRule type="cellIs" dxfId="1301" priority="105" operator="lessThan">
      <formula>1</formula>
    </cfRule>
  </conditionalFormatting>
  <conditionalFormatting sqref="E33:E34">
    <cfRule type="cellIs" dxfId="1300" priority="100" operator="equal">
      <formula>0</formula>
    </cfRule>
  </conditionalFormatting>
  <conditionalFormatting sqref="F77:F78">
    <cfRule type="cellIs" dxfId="1299" priority="101" operator="lessThan">
      <formula>1</formula>
    </cfRule>
  </conditionalFormatting>
  <conditionalFormatting sqref="F33:F34">
    <cfRule type="cellIs" dxfId="1298" priority="98" operator="lessThan">
      <formula>1</formula>
    </cfRule>
  </conditionalFormatting>
  <conditionalFormatting sqref="D17:D18">
    <cfRule type="cellIs" dxfId="1297" priority="97" operator="equal">
      <formula>0</formula>
    </cfRule>
  </conditionalFormatting>
  <conditionalFormatting sqref="F17:F18">
    <cfRule type="cellIs" dxfId="1296" priority="96" operator="lessThan">
      <formula>1</formula>
    </cfRule>
  </conditionalFormatting>
  <conditionalFormatting sqref="D43:D44">
    <cfRule type="cellIs" dxfId="1295" priority="91" operator="equal">
      <formula>0</formula>
    </cfRule>
  </conditionalFormatting>
  <conditionalFormatting sqref="D77:D78">
    <cfRule type="cellIs" dxfId="1294" priority="94" operator="equal">
      <formula>0</formula>
    </cfRule>
  </conditionalFormatting>
  <conditionalFormatting sqref="F88:F89">
    <cfRule type="cellIs" dxfId="1293" priority="64" operator="lessThan">
      <formula>1</formula>
    </cfRule>
  </conditionalFormatting>
  <conditionalFormatting sqref="F100:F101">
    <cfRule type="cellIs" dxfId="1292" priority="61" operator="lessThan">
      <formula>1</formula>
    </cfRule>
  </conditionalFormatting>
  <conditionalFormatting sqref="D70:D71">
    <cfRule type="cellIs" dxfId="1291" priority="74" operator="equal">
      <formula>0</formula>
    </cfRule>
  </conditionalFormatting>
  <conditionalFormatting sqref="E70:E71">
    <cfRule type="cellIs" dxfId="1290" priority="75" operator="equal">
      <formula>0</formula>
    </cfRule>
  </conditionalFormatting>
  <conditionalFormatting sqref="F70:F71">
    <cfRule type="cellIs" dxfId="1289" priority="73" operator="lessThan">
      <formula>1</formula>
    </cfRule>
  </conditionalFormatting>
  <conditionalFormatting sqref="D100:D101">
    <cfRule type="cellIs" dxfId="1288" priority="62" operator="equal">
      <formula>0</formula>
    </cfRule>
  </conditionalFormatting>
  <conditionalFormatting sqref="E84:E85">
    <cfRule type="cellIs" dxfId="1287" priority="69" operator="equal">
      <formula>0</formula>
    </cfRule>
  </conditionalFormatting>
  <conditionalFormatting sqref="D84:D85">
    <cfRule type="cellIs" dxfId="1286" priority="68" operator="equal">
      <formula>0</formula>
    </cfRule>
  </conditionalFormatting>
  <conditionalFormatting sqref="F84:F85">
    <cfRule type="cellIs" dxfId="1285" priority="67" operator="lessThan">
      <formula>1</formula>
    </cfRule>
  </conditionalFormatting>
  <conditionalFormatting sqref="D88:D89">
    <cfRule type="cellIs" dxfId="1284" priority="65" operator="equal">
      <formula>0</formula>
    </cfRule>
  </conditionalFormatting>
  <conditionalFormatting sqref="D90:D91">
    <cfRule type="cellIs" dxfId="1283" priority="59" operator="equal">
      <formula>0</formula>
    </cfRule>
  </conditionalFormatting>
  <conditionalFormatting sqref="F90:F91">
    <cfRule type="cellIs" dxfId="1282" priority="58" operator="lessThan">
      <formula>1</formula>
    </cfRule>
  </conditionalFormatting>
  <conditionalFormatting sqref="F102:F103">
    <cfRule type="cellIs" dxfId="1281" priority="55" operator="lessThan">
      <formula>1</formula>
    </cfRule>
  </conditionalFormatting>
  <conditionalFormatting sqref="D102:D103">
    <cfRule type="cellIs" dxfId="1280" priority="56" operator="equal">
      <formula>0</formula>
    </cfRule>
  </conditionalFormatting>
  <conditionalFormatting sqref="E47:E48">
    <cfRule type="cellIs" dxfId="1279" priority="52" operator="equal">
      <formula>0</formula>
    </cfRule>
  </conditionalFormatting>
  <conditionalFormatting sqref="D47:D48">
    <cfRule type="cellIs" dxfId="1278" priority="51" operator="equal">
      <formula>0</formula>
    </cfRule>
  </conditionalFormatting>
  <conditionalFormatting sqref="F47:F48">
    <cfRule type="cellIs" dxfId="1277" priority="50" operator="lessThan">
      <formula>1</formula>
    </cfRule>
  </conditionalFormatting>
  <conditionalFormatting sqref="D66:D67">
    <cfRule type="cellIs" dxfId="1276" priority="48" operator="equal">
      <formula>0</formula>
    </cfRule>
  </conditionalFormatting>
  <conditionalFormatting sqref="F66:F67">
    <cfRule type="cellIs" dxfId="1275" priority="47" operator="lessThan">
      <formula>1</formula>
    </cfRule>
  </conditionalFormatting>
  <conditionalFormatting sqref="D86:D87">
    <cfRule type="cellIs" dxfId="1274" priority="45" operator="equal">
      <formula>0</formula>
    </cfRule>
  </conditionalFormatting>
  <conditionalFormatting sqref="F86:F87">
    <cfRule type="cellIs" dxfId="1273" priority="44" operator="lessThan">
      <formula>1</formula>
    </cfRule>
  </conditionalFormatting>
  <conditionalFormatting sqref="D98:D99">
    <cfRule type="cellIs" dxfId="1272" priority="42" operator="equal">
      <formula>0</formula>
    </cfRule>
  </conditionalFormatting>
  <conditionalFormatting sqref="F98:F99">
    <cfRule type="cellIs" dxfId="1271" priority="41" operator="lessThan">
      <formula>1</formula>
    </cfRule>
  </conditionalFormatting>
  <conditionalFormatting sqref="D92:D93">
    <cfRule type="cellIs" dxfId="1270" priority="31" operator="equal">
      <formula>0</formula>
    </cfRule>
  </conditionalFormatting>
  <conditionalFormatting sqref="F92:F93">
    <cfRule type="cellIs" dxfId="1269" priority="30" operator="lessThan">
      <formula>1</formula>
    </cfRule>
  </conditionalFormatting>
  <conditionalFormatting sqref="E79:E80">
    <cfRule type="cellIs" dxfId="1268" priority="26" operator="equal">
      <formula>0</formula>
    </cfRule>
  </conditionalFormatting>
  <conditionalFormatting sqref="F79:F80">
    <cfRule type="cellIs" dxfId="1267" priority="25" operator="lessThan">
      <formula>1</formula>
    </cfRule>
  </conditionalFormatting>
  <conditionalFormatting sqref="D79:D80">
    <cfRule type="cellIs" dxfId="1266" priority="24" operator="equal">
      <formula>0</formula>
    </cfRule>
  </conditionalFormatting>
  <conditionalFormatting sqref="F54:F55">
    <cfRule type="cellIs" dxfId="1265" priority="15" operator="lessThan">
      <formula>1</formula>
    </cfRule>
  </conditionalFormatting>
  <conditionalFormatting sqref="E28:E29">
    <cfRule type="cellIs" dxfId="1264" priority="8" operator="equal">
      <formula>0</formula>
    </cfRule>
  </conditionalFormatting>
  <conditionalFormatting sqref="E30:E31">
    <cfRule type="cellIs" dxfId="1263" priority="7" operator="equal">
      <formula>0</formula>
    </cfRule>
  </conditionalFormatting>
  <pageMargins left="0.7" right="0.7" top="0.75" bottom="0.75" header="0.3" footer="0.3"/>
  <pageSetup paperSize="9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47053-8DD7-4E16-B1C1-11094837DAD0}">
  <dimension ref="A2:H199"/>
  <sheetViews>
    <sheetView zoomScale="85" zoomScaleNormal="85" workbookViewId="0">
      <pane ySplit="5" topLeftCell="A180" activePane="bottomLeft" state="frozen"/>
      <selection pane="bottomLeft" activeCell="C198" sqref="C198:G198"/>
    </sheetView>
  </sheetViews>
  <sheetFormatPr baseColWidth="10" defaultColWidth="11.44140625" defaultRowHeight="13.8" x14ac:dyDescent="0.3"/>
  <cols>
    <col min="1" max="1" width="11.44140625" style="84"/>
    <col min="2" max="2" width="11.109375" style="84" customWidth="1"/>
    <col min="3" max="3" width="81.109375" style="84" customWidth="1"/>
    <col min="4" max="4" width="9.5546875" style="89" customWidth="1"/>
    <col min="5" max="5" width="11.5546875" style="142" customWidth="1"/>
    <col min="6" max="6" width="14.109375" style="92" bestFit="1" customWidth="1"/>
    <col min="7" max="7" width="20.44140625" style="92" customWidth="1"/>
    <col min="8" max="8" width="15.77734375" style="84" bestFit="1" customWidth="1"/>
    <col min="9" max="16384" width="11.44140625" style="84"/>
  </cols>
  <sheetData>
    <row r="2" spans="2:8" ht="15.6" x14ac:dyDescent="0.3">
      <c r="C2" s="120" t="s">
        <v>315</v>
      </c>
    </row>
    <row r="3" spans="2:8" ht="15.6" x14ac:dyDescent="0.3">
      <c r="C3" s="120" t="s">
        <v>298</v>
      </c>
    </row>
    <row r="5" spans="2:8" ht="18" x14ac:dyDescent="0.3">
      <c r="B5" s="143"/>
      <c r="D5" s="84"/>
      <c r="E5" s="84"/>
      <c r="F5" s="85"/>
      <c r="G5" s="86"/>
    </row>
    <row r="6" spans="2:8" ht="17.25" customHeight="1" x14ac:dyDescent="0.25">
      <c r="B6" s="178" t="s">
        <v>33</v>
      </c>
      <c r="C6" s="178" t="s">
        <v>34</v>
      </c>
      <c r="D6" s="178" t="s">
        <v>35</v>
      </c>
      <c r="E6" s="178" t="s">
        <v>36</v>
      </c>
      <c r="F6" s="94" t="s">
        <v>37</v>
      </c>
      <c r="G6" s="180" t="s">
        <v>94</v>
      </c>
    </row>
    <row r="7" spans="2:8" ht="17.25" customHeight="1" x14ac:dyDescent="0.25">
      <c r="B7" s="179"/>
      <c r="C7" s="179"/>
      <c r="D7" s="179"/>
      <c r="E7" s="179"/>
      <c r="F7" s="95" t="s">
        <v>38</v>
      </c>
      <c r="G7" s="181"/>
    </row>
    <row r="8" spans="2:8" ht="17.25" customHeight="1" x14ac:dyDescent="0.3">
      <c r="B8" s="117">
        <v>0</v>
      </c>
      <c r="C8" s="184" t="s">
        <v>191</v>
      </c>
      <c r="D8" s="184"/>
      <c r="E8" s="184"/>
      <c r="F8" s="184"/>
      <c r="G8" s="185"/>
      <c r="H8" s="144"/>
    </row>
    <row r="9" spans="2:8" ht="17.25" customHeight="1" x14ac:dyDescent="0.3">
      <c r="B9" s="108" t="s">
        <v>192</v>
      </c>
      <c r="C9" s="109" t="s">
        <v>193</v>
      </c>
      <c r="D9" s="110" t="s">
        <v>171</v>
      </c>
      <c r="E9" s="110">
        <v>1</v>
      </c>
      <c r="F9" s="111"/>
      <c r="G9" s="111">
        <f>E9*F9</f>
        <v>0</v>
      </c>
      <c r="H9" s="145"/>
    </row>
    <row r="10" spans="2:8" ht="17.25" customHeight="1" x14ac:dyDescent="0.3">
      <c r="B10" s="108" t="s">
        <v>194</v>
      </c>
      <c r="C10" s="109" t="s">
        <v>195</v>
      </c>
      <c r="D10" s="110" t="s">
        <v>171</v>
      </c>
      <c r="E10" s="110">
        <v>1</v>
      </c>
      <c r="F10" s="111"/>
      <c r="G10" s="111">
        <f>E10*F10</f>
        <v>0</v>
      </c>
      <c r="H10" s="145"/>
    </row>
    <row r="11" spans="2:8" ht="17.25" customHeight="1" x14ac:dyDescent="0.3">
      <c r="B11" s="139"/>
      <c r="C11" s="182" t="s">
        <v>196</v>
      </c>
      <c r="D11" s="183"/>
      <c r="E11" s="183"/>
      <c r="F11" s="183"/>
      <c r="G11" s="113">
        <f>G9+G10</f>
        <v>0</v>
      </c>
      <c r="H11" s="145"/>
    </row>
    <row r="12" spans="2:8" ht="17.25" customHeight="1" x14ac:dyDescent="0.3">
      <c r="B12" s="146"/>
      <c r="C12" s="147"/>
      <c r="D12" s="147"/>
      <c r="E12" s="147"/>
      <c r="F12" s="147"/>
      <c r="G12" s="148"/>
      <c r="H12" s="145"/>
    </row>
    <row r="13" spans="2:8" ht="17.25" customHeight="1" x14ac:dyDescent="0.3">
      <c r="B13" s="149"/>
      <c r="D13" s="84"/>
      <c r="E13" s="84"/>
      <c r="F13" s="85"/>
      <c r="G13" s="86"/>
    </row>
    <row r="14" spans="2:8" x14ac:dyDescent="0.3">
      <c r="B14" s="80" t="s">
        <v>95</v>
      </c>
      <c r="C14" s="184" t="s">
        <v>311</v>
      </c>
      <c r="D14" s="184"/>
      <c r="E14" s="184"/>
      <c r="F14" s="184"/>
      <c r="G14" s="185"/>
    </row>
    <row r="15" spans="2:8" x14ac:dyDescent="0.3">
      <c r="B15" s="186" t="s">
        <v>113</v>
      </c>
      <c r="C15" s="186"/>
      <c r="D15" s="186"/>
      <c r="E15" s="186"/>
      <c r="F15" s="186"/>
      <c r="G15" s="186"/>
    </row>
    <row r="16" spans="2:8" x14ac:dyDescent="0.3">
      <c r="B16" s="158" t="s">
        <v>116</v>
      </c>
      <c r="C16" s="87" t="s">
        <v>110</v>
      </c>
      <c r="D16" s="160" t="s">
        <v>2</v>
      </c>
      <c r="E16" s="162">
        <v>14.75</v>
      </c>
      <c r="F16" s="164"/>
      <c r="G16" s="166">
        <f t="shared" ref="G16" si="0">E16*F16</f>
        <v>0</v>
      </c>
    </row>
    <row r="17" spans="2:7" x14ac:dyDescent="0.3">
      <c r="B17" s="159"/>
      <c r="C17" s="88" t="s">
        <v>101</v>
      </c>
      <c r="D17" s="161"/>
      <c r="E17" s="163"/>
      <c r="F17" s="165"/>
      <c r="G17" s="167"/>
    </row>
    <row r="18" spans="2:7" x14ac:dyDescent="0.3">
      <c r="B18" s="158" t="s">
        <v>109</v>
      </c>
      <c r="C18" s="87" t="s">
        <v>162</v>
      </c>
      <c r="D18" s="160" t="s">
        <v>4</v>
      </c>
      <c r="E18" s="162">
        <v>2.12</v>
      </c>
      <c r="F18" s="164"/>
      <c r="G18" s="166">
        <f t="shared" ref="G18" si="1">E18*F18</f>
        <v>0</v>
      </c>
    </row>
    <row r="19" spans="2:7" x14ac:dyDescent="0.3">
      <c r="B19" s="159"/>
      <c r="C19" s="88" t="s">
        <v>127</v>
      </c>
      <c r="D19" s="161"/>
      <c r="E19" s="163"/>
      <c r="F19" s="165"/>
      <c r="G19" s="167"/>
    </row>
    <row r="20" spans="2:7" x14ac:dyDescent="0.3">
      <c r="B20" s="158" t="s">
        <v>96</v>
      </c>
      <c r="C20" s="87" t="s">
        <v>163</v>
      </c>
      <c r="D20" s="160" t="s">
        <v>4</v>
      </c>
      <c r="E20" s="162">
        <v>8.16</v>
      </c>
      <c r="F20" s="164"/>
      <c r="G20" s="166">
        <f t="shared" ref="G20" si="2">E20*F20</f>
        <v>0</v>
      </c>
    </row>
    <row r="21" spans="2:7" x14ac:dyDescent="0.3">
      <c r="B21" s="159"/>
      <c r="C21" s="88" t="s">
        <v>164</v>
      </c>
      <c r="D21" s="161"/>
      <c r="E21" s="163"/>
      <c r="F21" s="165"/>
      <c r="G21" s="167"/>
    </row>
    <row r="22" spans="2:7" x14ac:dyDescent="0.3">
      <c r="B22" s="158" t="s">
        <v>97</v>
      </c>
      <c r="C22" s="87" t="s">
        <v>212</v>
      </c>
      <c r="D22" s="160" t="s">
        <v>4</v>
      </c>
      <c r="E22" s="162">
        <f>45%*E18</f>
        <v>0.95400000000000007</v>
      </c>
      <c r="F22" s="164"/>
      <c r="G22" s="166">
        <f t="shared" ref="G22" si="3">E22*F22</f>
        <v>0</v>
      </c>
    </row>
    <row r="23" spans="2:7" x14ac:dyDescent="0.3">
      <c r="B23" s="159"/>
      <c r="C23" s="104" t="s">
        <v>102</v>
      </c>
      <c r="D23" s="161"/>
      <c r="E23" s="163"/>
      <c r="F23" s="165"/>
      <c r="G23" s="167"/>
    </row>
    <row r="24" spans="2:7" ht="20.25" customHeight="1" x14ac:dyDescent="0.3">
      <c r="B24" s="172" t="s">
        <v>130</v>
      </c>
      <c r="C24" s="173"/>
      <c r="D24" s="173"/>
      <c r="E24" s="173"/>
      <c r="F24" s="173"/>
      <c r="G24" s="174"/>
    </row>
    <row r="25" spans="2:7" x14ac:dyDescent="0.3">
      <c r="B25" s="158" t="s">
        <v>98</v>
      </c>
      <c r="C25" s="87" t="s">
        <v>135</v>
      </c>
      <c r="D25" s="160" t="s">
        <v>4</v>
      </c>
      <c r="E25" s="162">
        <f>(E18*0.08/0.4)+(3.38*1*0.08*1.2)</f>
        <v>0.74847999999999992</v>
      </c>
      <c r="F25" s="164"/>
      <c r="G25" s="166">
        <f t="shared" ref="G25" si="4">E25*F25</f>
        <v>0</v>
      </c>
    </row>
    <row r="26" spans="2:7" ht="20.25" customHeight="1" x14ac:dyDescent="0.3">
      <c r="B26" s="159"/>
      <c r="C26" s="88" t="s">
        <v>299</v>
      </c>
      <c r="D26" s="161"/>
      <c r="E26" s="163"/>
      <c r="F26" s="165"/>
      <c r="G26" s="171"/>
    </row>
    <row r="27" spans="2:7" x14ac:dyDescent="0.3">
      <c r="B27" s="158" t="s">
        <v>99</v>
      </c>
      <c r="C27" s="87" t="s">
        <v>165</v>
      </c>
      <c r="D27" s="160" t="s">
        <v>4</v>
      </c>
      <c r="E27" s="162">
        <f>(E18*0.05/0.4)+(3.38*1*0.05*1.2)</f>
        <v>0.46779999999999999</v>
      </c>
      <c r="F27" s="164"/>
      <c r="G27" s="166">
        <f t="shared" ref="G27" si="5">E27*F27</f>
        <v>0</v>
      </c>
    </row>
    <row r="28" spans="2:7" x14ac:dyDescent="0.3">
      <c r="B28" s="159"/>
      <c r="C28" s="88" t="s">
        <v>127</v>
      </c>
      <c r="D28" s="161"/>
      <c r="E28" s="163"/>
      <c r="F28" s="165"/>
      <c r="G28" s="171"/>
    </row>
    <row r="29" spans="2:7" x14ac:dyDescent="0.3">
      <c r="B29" s="158" t="s">
        <v>100</v>
      </c>
      <c r="C29" s="87" t="s">
        <v>203</v>
      </c>
      <c r="D29" s="160" t="s">
        <v>4</v>
      </c>
      <c r="E29" s="162">
        <f>((E18)+(0.81*2))*1.5</f>
        <v>5.61</v>
      </c>
      <c r="F29" s="164"/>
      <c r="G29" s="166">
        <f>E29*F29</f>
        <v>0</v>
      </c>
    </row>
    <row r="30" spans="2:7" x14ac:dyDescent="0.3">
      <c r="B30" s="159"/>
      <c r="C30" s="104" t="s">
        <v>218</v>
      </c>
      <c r="D30" s="161"/>
      <c r="E30" s="163"/>
      <c r="F30" s="165"/>
      <c r="G30" s="171"/>
    </row>
    <row r="31" spans="2:7" x14ac:dyDescent="0.3">
      <c r="B31" s="158" t="s">
        <v>103</v>
      </c>
      <c r="C31" s="87" t="s">
        <v>175</v>
      </c>
      <c r="D31" s="160" t="s">
        <v>2</v>
      </c>
      <c r="E31" s="162">
        <f>((3.38*1)+(1.2*3.38))*1.2</f>
        <v>8.9231999999999996</v>
      </c>
      <c r="F31" s="164"/>
      <c r="G31" s="166">
        <f t="shared" ref="G31" si="6">E31*F31</f>
        <v>0</v>
      </c>
    </row>
    <row r="32" spans="2:7" x14ac:dyDescent="0.3">
      <c r="B32" s="159"/>
      <c r="C32" s="104" t="s">
        <v>174</v>
      </c>
      <c r="D32" s="161"/>
      <c r="E32" s="163"/>
      <c r="F32" s="165"/>
      <c r="G32" s="167"/>
    </row>
    <row r="33" spans="2:7" x14ac:dyDescent="0.3">
      <c r="B33" s="172" t="s">
        <v>131</v>
      </c>
      <c r="C33" s="173"/>
      <c r="D33" s="173"/>
      <c r="E33" s="173"/>
      <c r="F33" s="173"/>
      <c r="G33" s="174"/>
    </row>
    <row r="34" spans="2:7" x14ac:dyDescent="0.3">
      <c r="B34" s="158" t="s">
        <v>117</v>
      </c>
      <c r="C34" s="87" t="s">
        <v>202</v>
      </c>
      <c r="D34" s="160" t="s">
        <v>2</v>
      </c>
      <c r="E34" s="162">
        <f>0.53*0.24*2</f>
        <v>0.25440000000000002</v>
      </c>
      <c r="F34" s="164"/>
      <c r="G34" s="166">
        <f>E34*F34</f>
        <v>0</v>
      </c>
    </row>
    <row r="35" spans="2:7" x14ac:dyDescent="0.3">
      <c r="B35" s="159"/>
      <c r="C35" s="88" t="s">
        <v>128</v>
      </c>
      <c r="D35" s="161"/>
      <c r="E35" s="163"/>
      <c r="F35" s="165"/>
      <c r="G35" s="171"/>
    </row>
    <row r="36" spans="2:7" ht="27.6" x14ac:dyDescent="0.3">
      <c r="B36" s="158" t="s">
        <v>104</v>
      </c>
      <c r="C36" s="87" t="s">
        <v>166</v>
      </c>
      <c r="D36" s="160" t="s">
        <v>2</v>
      </c>
      <c r="E36" s="162">
        <f>(((1.72*2.11)+(1.72*0.2*0.5))*3+(2.11*3.4))*1.2</f>
        <v>22.293119999999995</v>
      </c>
      <c r="F36" s="164"/>
      <c r="G36" s="166">
        <f t="shared" ref="G36" si="7">E36*F36</f>
        <v>0</v>
      </c>
    </row>
    <row r="37" spans="2:7" x14ac:dyDescent="0.3">
      <c r="B37" s="159"/>
      <c r="C37" s="88" t="s">
        <v>167</v>
      </c>
      <c r="D37" s="161"/>
      <c r="E37" s="163"/>
      <c r="F37" s="165"/>
      <c r="G37" s="171"/>
    </row>
    <row r="38" spans="2:7" x14ac:dyDescent="0.3">
      <c r="B38" s="158" t="s">
        <v>105</v>
      </c>
      <c r="C38" s="87" t="s">
        <v>136</v>
      </c>
      <c r="D38" s="160" t="s">
        <v>4</v>
      </c>
      <c r="E38" s="162">
        <f>(((0.1^2)+(1^2))^0.5)*3.38</f>
        <v>3.3968579599388606</v>
      </c>
      <c r="F38" s="164"/>
      <c r="G38" s="166">
        <f t="shared" ref="G38" si="8">E38*F38</f>
        <v>0</v>
      </c>
    </row>
    <row r="39" spans="2:7" x14ac:dyDescent="0.3">
      <c r="B39" s="159"/>
      <c r="C39" s="88" t="s">
        <v>312</v>
      </c>
      <c r="D39" s="161"/>
      <c r="E39" s="163"/>
      <c r="F39" s="165"/>
      <c r="G39" s="171"/>
    </row>
    <row r="40" spans="2:7" x14ac:dyDescent="0.3">
      <c r="B40" s="158" t="s">
        <v>106</v>
      </c>
      <c r="C40" s="87" t="s">
        <v>129</v>
      </c>
      <c r="D40" s="193" t="s">
        <v>4</v>
      </c>
      <c r="E40" s="162">
        <f>0.2*0.2*1.2*2*1.2</f>
        <v>0.11520000000000001</v>
      </c>
      <c r="F40" s="164"/>
      <c r="G40" s="195">
        <f t="shared" ref="G40" si="9">E40*F40</f>
        <v>0</v>
      </c>
    </row>
    <row r="41" spans="2:7" x14ac:dyDescent="0.3">
      <c r="B41" s="159"/>
      <c r="C41" s="88" t="s">
        <v>217</v>
      </c>
      <c r="D41" s="194"/>
      <c r="E41" s="163"/>
      <c r="F41" s="165"/>
      <c r="G41" s="196"/>
    </row>
    <row r="42" spans="2:7" x14ac:dyDescent="0.25">
      <c r="B42" s="158" t="s">
        <v>107</v>
      </c>
      <c r="C42" s="102" t="s">
        <v>114</v>
      </c>
      <c r="D42" s="160" t="s">
        <v>14</v>
      </c>
      <c r="E42" s="162">
        <f>90*E40</f>
        <v>10.368</v>
      </c>
      <c r="F42" s="164"/>
      <c r="G42" s="166">
        <f>E42*F42</f>
        <v>0</v>
      </c>
    </row>
    <row r="43" spans="2:7" x14ac:dyDescent="0.3">
      <c r="B43" s="159"/>
      <c r="C43" s="88" t="s">
        <v>217</v>
      </c>
      <c r="D43" s="161"/>
      <c r="E43" s="163"/>
      <c r="F43" s="165"/>
      <c r="G43" s="167"/>
    </row>
    <row r="44" spans="2:7" x14ac:dyDescent="0.25">
      <c r="B44" s="158" t="s">
        <v>108</v>
      </c>
      <c r="C44" s="102" t="s">
        <v>134</v>
      </c>
      <c r="D44" s="160" t="s">
        <v>2</v>
      </c>
      <c r="E44" s="162">
        <f>((0.2*0.2*2)+(0.2*1.2*2))*3+(0.1*1)+(0.05*3.38)*1.5</f>
        <v>2.0335000000000001</v>
      </c>
      <c r="F44" s="164"/>
      <c r="G44" s="166">
        <f>E44*F44</f>
        <v>0</v>
      </c>
    </row>
    <row r="45" spans="2:7" ht="20.25" customHeight="1" x14ac:dyDescent="0.25">
      <c r="B45" s="159"/>
      <c r="C45" s="93" t="s">
        <v>148</v>
      </c>
      <c r="D45" s="161"/>
      <c r="E45" s="163"/>
      <c r="F45" s="165"/>
      <c r="G45" s="167"/>
    </row>
    <row r="46" spans="2:7" x14ac:dyDescent="0.3">
      <c r="B46" s="158" t="s">
        <v>118</v>
      </c>
      <c r="C46" s="87" t="s">
        <v>215</v>
      </c>
      <c r="D46" s="160" t="s">
        <v>4</v>
      </c>
      <c r="E46" s="162">
        <f>1.02*2*1.2</f>
        <v>2.448</v>
      </c>
      <c r="F46" s="164"/>
      <c r="G46" s="166">
        <f t="shared" ref="G46" si="10">E46*F46</f>
        <v>0</v>
      </c>
    </row>
    <row r="47" spans="2:7" ht="20.25" customHeight="1" x14ac:dyDescent="0.3">
      <c r="B47" s="159"/>
      <c r="C47" s="88" t="s">
        <v>300</v>
      </c>
      <c r="D47" s="161"/>
      <c r="E47" s="163"/>
      <c r="F47" s="165"/>
      <c r="G47" s="171"/>
    </row>
    <row r="48" spans="2:7" x14ac:dyDescent="0.3">
      <c r="B48" s="158" t="s">
        <v>119</v>
      </c>
      <c r="C48" s="87" t="s">
        <v>219</v>
      </c>
      <c r="D48" s="160" t="s">
        <v>93</v>
      </c>
      <c r="E48" s="162">
        <v>2</v>
      </c>
      <c r="F48" s="164"/>
      <c r="G48" s="166">
        <f t="shared" ref="G48" si="11">E48*F48</f>
        <v>0</v>
      </c>
    </row>
    <row r="49" spans="2:7" x14ac:dyDescent="0.3">
      <c r="B49" s="159"/>
      <c r="C49" s="88" t="s">
        <v>168</v>
      </c>
      <c r="D49" s="161"/>
      <c r="E49" s="163"/>
      <c r="F49" s="165"/>
      <c r="G49" s="171"/>
    </row>
    <row r="50" spans="2:7" x14ac:dyDescent="0.3">
      <c r="B50" s="158" t="s">
        <v>120</v>
      </c>
      <c r="C50" s="87" t="s">
        <v>190</v>
      </c>
      <c r="D50" s="160" t="s">
        <v>2</v>
      </c>
      <c r="E50" s="162">
        <f>((E36*2+10.41)*1.2)</f>
        <v>65.99548799999998</v>
      </c>
      <c r="F50" s="164"/>
      <c r="G50" s="166">
        <f t="shared" ref="G50" si="12">E50*F50</f>
        <v>0</v>
      </c>
    </row>
    <row r="51" spans="2:7" x14ac:dyDescent="0.25">
      <c r="B51" s="159"/>
      <c r="C51" s="93" t="s">
        <v>313</v>
      </c>
      <c r="D51" s="161"/>
      <c r="E51" s="163"/>
      <c r="F51" s="165"/>
      <c r="G51" s="171"/>
    </row>
    <row r="52" spans="2:7" ht="27.6" x14ac:dyDescent="0.25">
      <c r="B52" s="158" t="s">
        <v>121</v>
      </c>
      <c r="C52" s="136" t="s">
        <v>301</v>
      </c>
      <c r="D52" s="160" t="s">
        <v>21</v>
      </c>
      <c r="E52" s="162">
        <v>2</v>
      </c>
      <c r="F52" s="164"/>
      <c r="G52" s="166">
        <f t="shared" ref="G52" si="13">E52*F52</f>
        <v>0</v>
      </c>
    </row>
    <row r="53" spans="2:7" x14ac:dyDescent="0.25">
      <c r="B53" s="159"/>
      <c r="C53" s="103" t="s">
        <v>302</v>
      </c>
      <c r="D53" s="161"/>
      <c r="E53" s="163"/>
      <c r="F53" s="165"/>
      <c r="G53" s="167"/>
    </row>
    <row r="54" spans="2:7" x14ac:dyDescent="0.3">
      <c r="B54" s="168" t="s">
        <v>143</v>
      </c>
      <c r="C54" s="169"/>
      <c r="D54" s="169"/>
      <c r="E54" s="169"/>
      <c r="F54" s="169"/>
      <c r="G54" s="170"/>
    </row>
    <row r="55" spans="2:7" ht="41.4" x14ac:dyDescent="0.3">
      <c r="B55" s="158" t="s">
        <v>303</v>
      </c>
      <c r="C55" s="87" t="s">
        <v>304</v>
      </c>
      <c r="D55" s="160" t="s">
        <v>93</v>
      </c>
      <c r="E55" s="162">
        <v>2</v>
      </c>
      <c r="F55" s="164"/>
      <c r="G55" s="166">
        <f>E55*F55</f>
        <v>0</v>
      </c>
    </row>
    <row r="56" spans="2:7" x14ac:dyDescent="0.25">
      <c r="B56" s="159"/>
      <c r="C56" s="103" t="s">
        <v>305</v>
      </c>
      <c r="D56" s="161"/>
      <c r="E56" s="163"/>
      <c r="F56" s="165"/>
      <c r="G56" s="171"/>
    </row>
    <row r="57" spans="2:7" ht="20.25" customHeight="1" x14ac:dyDescent="0.25">
      <c r="B57" s="158" t="s">
        <v>122</v>
      </c>
      <c r="C57" s="102" t="s">
        <v>213</v>
      </c>
      <c r="D57" s="160" t="s">
        <v>25</v>
      </c>
      <c r="E57" s="162">
        <f>(4*3.38)*1.2</f>
        <v>16.224</v>
      </c>
      <c r="F57" s="164"/>
      <c r="G57" s="166">
        <f>E57*F57</f>
        <v>0</v>
      </c>
    </row>
    <row r="58" spans="2:7" x14ac:dyDescent="0.25">
      <c r="B58" s="159"/>
      <c r="C58" s="103" t="s">
        <v>137</v>
      </c>
      <c r="D58" s="161"/>
      <c r="E58" s="163"/>
      <c r="F58" s="165"/>
      <c r="G58" s="171"/>
    </row>
    <row r="59" spans="2:7" x14ac:dyDescent="0.25">
      <c r="B59" s="158" t="s">
        <v>123</v>
      </c>
      <c r="C59" s="102" t="s">
        <v>214</v>
      </c>
      <c r="D59" s="160" t="s">
        <v>25</v>
      </c>
      <c r="E59" s="162">
        <f>((3.38/0.35))*2.44*1.2</f>
        <v>28.276114285714282</v>
      </c>
      <c r="F59" s="164"/>
      <c r="G59" s="166">
        <f>E59*F59</f>
        <v>0</v>
      </c>
    </row>
    <row r="60" spans="2:7" x14ac:dyDescent="0.25">
      <c r="B60" s="159"/>
      <c r="C60" s="103" t="s">
        <v>138</v>
      </c>
      <c r="D60" s="161"/>
      <c r="E60" s="163"/>
      <c r="F60" s="165"/>
      <c r="G60" s="171"/>
    </row>
    <row r="61" spans="2:7" x14ac:dyDescent="0.3">
      <c r="B61" s="158" t="s">
        <v>124</v>
      </c>
      <c r="C61" s="87" t="s">
        <v>205</v>
      </c>
      <c r="D61" s="160" t="s">
        <v>25</v>
      </c>
      <c r="E61" s="162">
        <f>(2.44*2+(3.38*2))*1.2</f>
        <v>13.968</v>
      </c>
      <c r="F61" s="164"/>
      <c r="G61" s="166">
        <f>E61*F61</f>
        <v>0</v>
      </c>
    </row>
    <row r="62" spans="2:7" x14ac:dyDescent="0.25">
      <c r="B62" s="159"/>
      <c r="C62" s="103" t="s">
        <v>169</v>
      </c>
      <c r="D62" s="161"/>
      <c r="E62" s="163"/>
      <c r="F62" s="165"/>
      <c r="G62" s="167"/>
    </row>
    <row r="63" spans="2:7" x14ac:dyDescent="0.25">
      <c r="B63" s="158" t="s">
        <v>125</v>
      </c>
      <c r="C63" s="102" t="s">
        <v>204</v>
      </c>
      <c r="D63" s="160" t="s">
        <v>2</v>
      </c>
      <c r="E63" s="162">
        <f>((2.44*3.38))*1.2</f>
        <v>9.8966399999999997</v>
      </c>
      <c r="F63" s="164"/>
      <c r="G63" s="166">
        <f>E63*F63</f>
        <v>0</v>
      </c>
    </row>
    <row r="64" spans="2:7" x14ac:dyDescent="0.25">
      <c r="B64" s="159"/>
      <c r="C64" s="103" t="s">
        <v>139</v>
      </c>
      <c r="D64" s="161"/>
      <c r="E64" s="163"/>
      <c r="F64" s="165"/>
      <c r="G64" s="171"/>
    </row>
    <row r="65" spans="2:7" ht="27.6" x14ac:dyDescent="0.3">
      <c r="B65" s="158" t="s">
        <v>126</v>
      </c>
      <c r="C65" s="87" t="s">
        <v>216</v>
      </c>
      <c r="D65" s="160" t="s">
        <v>2</v>
      </c>
      <c r="E65" s="162">
        <f>2.44*(3.38)*1.2</f>
        <v>9.8966399999999997</v>
      </c>
      <c r="F65" s="164"/>
      <c r="G65" s="166">
        <f t="shared" ref="G65" si="14">E65*F65</f>
        <v>0</v>
      </c>
    </row>
    <row r="66" spans="2:7" ht="54.6" customHeight="1" x14ac:dyDescent="0.25">
      <c r="B66" s="159"/>
      <c r="C66" s="103" t="s">
        <v>140</v>
      </c>
      <c r="D66" s="161"/>
      <c r="E66" s="163"/>
      <c r="F66" s="165"/>
      <c r="G66" s="171"/>
    </row>
    <row r="67" spans="2:7" ht="27.6" x14ac:dyDescent="0.3">
      <c r="B67" s="158" t="s">
        <v>281</v>
      </c>
      <c r="C67" s="87" t="s">
        <v>206</v>
      </c>
      <c r="D67" s="160" t="s">
        <v>25</v>
      </c>
      <c r="E67" s="162">
        <f>((2.44*2+2.11*2)+3.38)*1.2</f>
        <v>14.975999999999999</v>
      </c>
      <c r="F67" s="164"/>
      <c r="G67" s="166">
        <f t="shared" ref="G67" si="15">E67*F67</f>
        <v>0</v>
      </c>
    </row>
    <row r="68" spans="2:7" x14ac:dyDescent="0.25">
      <c r="B68" s="159"/>
      <c r="C68" s="103" t="s">
        <v>141</v>
      </c>
      <c r="D68" s="161"/>
      <c r="E68" s="163"/>
      <c r="F68" s="165"/>
      <c r="G68" s="171"/>
    </row>
    <row r="69" spans="2:7" ht="27.6" x14ac:dyDescent="0.3">
      <c r="B69" s="158" t="s">
        <v>149</v>
      </c>
      <c r="C69" s="87" t="s">
        <v>201</v>
      </c>
      <c r="D69" s="160" t="s">
        <v>93</v>
      </c>
      <c r="E69" s="162">
        <v>2</v>
      </c>
      <c r="F69" s="164"/>
      <c r="G69" s="166">
        <f t="shared" ref="G69" si="16">E69*F69</f>
        <v>0</v>
      </c>
    </row>
    <row r="70" spans="2:7" x14ac:dyDescent="0.25">
      <c r="B70" s="159"/>
      <c r="C70" s="103" t="s">
        <v>176</v>
      </c>
      <c r="D70" s="161"/>
      <c r="E70" s="163"/>
      <c r="F70" s="165"/>
      <c r="G70" s="171"/>
    </row>
    <row r="71" spans="2:7" ht="27.6" x14ac:dyDescent="0.3">
      <c r="B71" s="158" t="s">
        <v>150</v>
      </c>
      <c r="C71" s="87" t="s">
        <v>170</v>
      </c>
      <c r="D71" s="160" t="s">
        <v>171</v>
      </c>
      <c r="E71" s="162">
        <v>1</v>
      </c>
      <c r="F71" s="164"/>
      <c r="G71" s="166">
        <f t="shared" ref="G71" si="17">E71*F71</f>
        <v>0</v>
      </c>
    </row>
    <row r="72" spans="2:7" x14ac:dyDescent="0.25">
      <c r="B72" s="159"/>
      <c r="C72" s="103" t="s">
        <v>220</v>
      </c>
      <c r="D72" s="161"/>
      <c r="E72" s="163"/>
      <c r="F72" s="165"/>
      <c r="G72" s="171"/>
    </row>
    <row r="73" spans="2:7" x14ac:dyDescent="0.3">
      <c r="B73" s="158" t="s">
        <v>151</v>
      </c>
      <c r="C73" s="87" t="s">
        <v>224</v>
      </c>
      <c r="D73" s="160" t="s">
        <v>93</v>
      </c>
      <c r="E73" s="162">
        <v>2</v>
      </c>
      <c r="F73" s="164"/>
      <c r="G73" s="166">
        <f t="shared" ref="G73" si="18">E73*F73</f>
        <v>0</v>
      </c>
    </row>
    <row r="74" spans="2:7" ht="32.4" customHeight="1" x14ac:dyDescent="0.25">
      <c r="B74" s="159"/>
      <c r="C74" s="103" t="s">
        <v>225</v>
      </c>
      <c r="D74" s="161"/>
      <c r="E74" s="163"/>
      <c r="F74" s="165"/>
      <c r="G74" s="171"/>
    </row>
    <row r="75" spans="2:7" x14ac:dyDescent="0.3">
      <c r="B75" s="168" t="s">
        <v>115</v>
      </c>
      <c r="C75" s="169"/>
      <c r="D75" s="169"/>
      <c r="E75" s="169"/>
      <c r="F75" s="169"/>
      <c r="G75" s="170"/>
    </row>
    <row r="76" spans="2:7" x14ac:dyDescent="0.3">
      <c r="B76" s="158" t="s">
        <v>152</v>
      </c>
      <c r="C76" s="87" t="s">
        <v>132</v>
      </c>
      <c r="D76" s="160" t="s">
        <v>2</v>
      </c>
      <c r="E76" s="162">
        <f>E50-10.41</f>
        <v>55.585487999999984</v>
      </c>
      <c r="F76" s="164"/>
      <c r="G76" s="166">
        <f>E76*F76</f>
        <v>0</v>
      </c>
    </row>
    <row r="77" spans="2:7" x14ac:dyDescent="0.3">
      <c r="B77" s="159"/>
      <c r="C77" s="88" t="s">
        <v>133</v>
      </c>
      <c r="D77" s="161"/>
      <c r="E77" s="163"/>
      <c r="F77" s="165"/>
      <c r="G77" s="171"/>
    </row>
    <row r="78" spans="2:7" x14ac:dyDescent="0.3">
      <c r="B78" s="158" t="s">
        <v>153</v>
      </c>
      <c r="C78" s="87" t="s">
        <v>187</v>
      </c>
      <c r="D78" s="160" t="s">
        <v>2</v>
      </c>
      <c r="E78" s="162">
        <f>E76</f>
        <v>55.585487999999984</v>
      </c>
      <c r="F78" s="164"/>
      <c r="G78" s="166">
        <f>E78*F78</f>
        <v>0</v>
      </c>
    </row>
    <row r="79" spans="2:7" x14ac:dyDescent="0.3">
      <c r="B79" s="159"/>
      <c r="C79" s="88" t="s">
        <v>133</v>
      </c>
      <c r="D79" s="161"/>
      <c r="E79" s="163"/>
      <c r="F79" s="165"/>
      <c r="G79" s="171"/>
    </row>
    <row r="80" spans="2:7" x14ac:dyDescent="0.3">
      <c r="B80" s="158" t="s">
        <v>154</v>
      </c>
      <c r="C80" s="87" t="s">
        <v>221</v>
      </c>
      <c r="D80" s="160" t="s">
        <v>171</v>
      </c>
      <c r="E80" s="162">
        <v>1</v>
      </c>
      <c r="F80" s="164"/>
      <c r="G80" s="166">
        <f>E80*F80</f>
        <v>0</v>
      </c>
    </row>
    <row r="81" spans="2:7" x14ac:dyDescent="0.3">
      <c r="B81" s="159"/>
      <c r="C81" s="88" t="s">
        <v>222</v>
      </c>
      <c r="D81" s="161"/>
      <c r="E81" s="163"/>
      <c r="F81" s="165"/>
      <c r="G81" s="171"/>
    </row>
    <row r="82" spans="2:7" ht="33" customHeight="1" x14ac:dyDescent="0.3">
      <c r="B82" s="168" t="s">
        <v>142</v>
      </c>
      <c r="C82" s="169"/>
      <c r="D82" s="169"/>
      <c r="E82" s="169"/>
      <c r="F82" s="169"/>
      <c r="G82" s="170"/>
    </row>
    <row r="83" spans="2:7" x14ac:dyDescent="0.25">
      <c r="B83" s="158" t="s">
        <v>155</v>
      </c>
      <c r="C83" s="102" t="s">
        <v>172</v>
      </c>
      <c r="D83" s="160" t="s">
        <v>93</v>
      </c>
      <c r="E83" s="162">
        <v>2</v>
      </c>
      <c r="F83" s="164"/>
      <c r="G83" s="166">
        <f>E83*F83</f>
        <v>0</v>
      </c>
    </row>
    <row r="84" spans="2:7" ht="46.8" customHeight="1" x14ac:dyDescent="0.25">
      <c r="B84" s="159"/>
      <c r="C84" s="103" t="s">
        <v>144</v>
      </c>
      <c r="D84" s="161"/>
      <c r="E84" s="163"/>
      <c r="F84" s="165"/>
      <c r="G84" s="171"/>
    </row>
    <row r="85" spans="2:7" x14ac:dyDescent="0.25">
      <c r="B85" s="158" t="s">
        <v>156</v>
      </c>
      <c r="C85" s="102" t="s">
        <v>223</v>
      </c>
      <c r="D85" s="160" t="s">
        <v>93</v>
      </c>
      <c r="E85" s="162">
        <v>8</v>
      </c>
      <c r="F85" s="164"/>
      <c r="G85" s="166">
        <f>E85*F85</f>
        <v>0</v>
      </c>
    </row>
    <row r="86" spans="2:7" x14ac:dyDescent="0.25">
      <c r="B86" s="159"/>
      <c r="C86" s="103" t="s">
        <v>144</v>
      </c>
      <c r="D86" s="161"/>
      <c r="E86" s="163"/>
      <c r="F86" s="165"/>
      <c r="G86" s="171"/>
    </row>
    <row r="87" spans="2:7" x14ac:dyDescent="0.25">
      <c r="B87" s="158" t="s">
        <v>157</v>
      </c>
      <c r="C87" s="102" t="s">
        <v>173</v>
      </c>
      <c r="D87" s="160" t="s">
        <v>25</v>
      </c>
      <c r="E87" s="162">
        <v>12</v>
      </c>
      <c r="F87" s="164"/>
      <c r="G87" s="166">
        <f>E87*F87</f>
        <v>0</v>
      </c>
    </row>
    <row r="88" spans="2:7" x14ac:dyDescent="0.25">
      <c r="B88" s="159"/>
      <c r="C88" s="103" t="s">
        <v>144</v>
      </c>
      <c r="D88" s="161"/>
      <c r="E88" s="163"/>
      <c r="F88" s="165"/>
      <c r="G88" s="171"/>
    </row>
    <row r="89" spans="2:7" x14ac:dyDescent="0.25">
      <c r="B89" s="158" t="s">
        <v>158</v>
      </c>
      <c r="C89" s="102" t="s">
        <v>145</v>
      </c>
      <c r="D89" s="160" t="s">
        <v>25</v>
      </c>
      <c r="E89" s="162">
        <v>10</v>
      </c>
      <c r="F89" s="164"/>
      <c r="G89" s="166">
        <f>E89*F89</f>
        <v>0</v>
      </c>
    </row>
    <row r="90" spans="2:7" x14ac:dyDescent="0.25">
      <c r="B90" s="159"/>
      <c r="C90" s="103" t="s">
        <v>146</v>
      </c>
      <c r="D90" s="161"/>
      <c r="E90" s="163"/>
      <c r="F90" s="165"/>
      <c r="G90" s="167"/>
    </row>
    <row r="91" spans="2:7" x14ac:dyDescent="0.25">
      <c r="B91" s="158" t="s">
        <v>178</v>
      </c>
      <c r="C91" s="102" t="s">
        <v>147</v>
      </c>
      <c r="D91" s="160" t="s">
        <v>93</v>
      </c>
      <c r="E91" s="162">
        <v>2</v>
      </c>
      <c r="F91" s="164"/>
      <c r="G91" s="166">
        <f>E91*F91</f>
        <v>0</v>
      </c>
    </row>
    <row r="92" spans="2:7" x14ac:dyDescent="0.25">
      <c r="B92" s="159"/>
      <c r="C92" s="103" t="s">
        <v>146</v>
      </c>
      <c r="D92" s="161"/>
      <c r="E92" s="163"/>
      <c r="F92" s="165"/>
      <c r="G92" s="167"/>
    </row>
    <row r="93" spans="2:7" x14ac:dyDescent="0.25">
      <c r="B93" s="158" t="s">
        <v>179</v>
      </c>
      <c r="C93" s="102" t="s">
        <v>306</v>
      </c>
      <c r="D93" s="160" t="s">
        <v>93</v>
      </c>
      <c r="E93" s="162">
        <v>2</v>
      </c>
      <c r="F93" s="164"/>
      <c r="G93" s="166">
        <f>E93*F93</f>
        <v>0</v>
      </c>
    </row>
    <row r="94" spans="2:7" x14ac:dyDescent="0.25">
      <c r="B94" s="159"/>
      <c r="C94" s="103" t="s">
        <v>307</v>
      </c>
      <c r="D94" s="161"/>
      <c r="E94" s="163"/>
      <c r="F94" s="165"/>
      <c r="G94" s="167"/>
    </row>
    <row r="95" spans="2:7" x14ac:dyDescent="0.25">
      <c r="B95" s="158" t="s">
        <v>180</v>
      </c>
      <c r="C95" s="102" t="s">
        <v>314</v>
      </c>
      <c r="D95" s="160" t="s">
        <v>93</v>
      </c>
      <c r="E95" s="162">
        <v>1</v>
      </c>
      <c r="F95" s="164"/>
      <c r="G95" s="166">
        <f>E95*F95</f>
        <v>0</v>
      </c>
    </row>
    <row r="96" spans="2:7" x14ac:dyDescent="0.25">
      <c r="B96" s="159"/>
      <c r="C96" s="103" t="s">
        <v>308</v>
      </c>
      <c r="D96" s="161"/>
      <c r="E96" s="163"/>
      <c r="F96" s="165"/>
      <c r="G96" s="167"/>
    </row>
    <row r="97" spans="2:7" x14ac:dyDescent="0.25">
      <c r="B97" s="158" t="s">
        <v>181</v>
      </c>
      <c r="C97" s="102" t="s">
        <v>188</v>
      </c>
      <c r="D97" s="160" t="s">
        <v>93</v>
      </c>
      <c r="E97" s="162">
        <v>4</v>
      </c>
      <c r="F97" s="164"/>
      <c r="G97" s="166">
        <f>E97*F97</f>
        <v>0</v>
      </c>
    </row>
    <row r="98" spans="2:7" x14ac:dyDescent="0.25">
      <c r="B98" s="159"/>
      <c r="C98" s="103" t="s">
        <v>189</v>
      </c>
      <c r="D98" s="161"/>
      <c r="E98" s="163"/>
      <c r="F98" s="165"/>
      <c r="G98" s="167"/>
    </row>
    <row r="99" spans="2:7" x14ac:dyDescent="0.3">
      <c r="B99" s="158" t="s">
        <v>182</v>
      </c>
      <c r="C99" s="87" t="s">
        <v>207</v>
      </c>
      <c r="D99" s="160" t="s">
        <v>93</v>
      </c>
      <c r="E99" s="162">
        <v>2</v>
      </c>
      <c r="F99" s="164"/>
      <c r="G99" s="166">
        <f>E99*F99</f>
        <v>0</v>
      </c>
    </row>
    <row r="100" spans="2:7" x14ac:dyDescent="0.25">
      <c r="B100" s="159"/>
      <c r="C100" s="103" t="s">
        <v>208</v>
      </c>
      <c r="D100" s="161"/>
      <c r="E100" s="163"/>
      <c r="F100" s="165"/>
      <c r="G100" s="167"/>
    </row>
    <row r="101" spans="2:7" x14ac:dyDescent="0.25">
      <c r="B101" s="158" t="s">
        <v>183</v>
      </c>
      <c r="C101" s="102" t="s">
        <v>159</v>
      </c>
      <c r="D101" s="160" t="s">
        <v>93</v>
      </c>
      <c r="E101" s="162">
        <v>2</v>
      </c>
      <c r="F101" s="164"/>
      <c r="G101" s="166">
        <f>E101*F101</f>
        <v>0</v>
      </c>
    </row>
    <row r="102" spans="2:7" x14ac:dyDescent="0.25">
      <c r="B102" s="159"/>
      <c r="C102" s="103" t="s">
        <v>160</v>
      </c>
      <c r="D102" s="161"/>
      <c r="E102" s="163"/>
      <c r="F102" s="165"/>
      <c r="G102" s="171"/>
    </row>
    <row r="103" spans="2:7" x14ac:dyDescent="0.25">
      <c r="B103" s="158" t="s">
        <v>184</v>
      </c>
      <c r="C103" s="102" t="s">
        <v>161</v>
      </c>
      <c r="D103" s="160" t="s">
        <v>93</v>
      </c>
      <c r="E103" s="162">
        <v>2</v>
      </c>
      <c r="F103" s="164"/>
      <c r="G103" s="166">
        <f>E103*F103</f>
        <v>0</v>
      </c>
    </row>
    <row r="104" spans="2:7" x14ac:dyDescent="0.25">
      <c r="B104" s="159"/>
      <c r="C104" s="103" t="s">
        <v>309</v>
      </c>
      <c r="D104" s="161"/>
      <c r="E104" s="163"/>
      <c r="F104" s="165"/>
      <c r="G104" s="171"/>
    </row>
    <row r="105" spans="2:7" x14ac:dyDescent="0.25">
      <c r="B105" s="158" t="s">
        <v>185</v>
      </c>
      <c r="C105" s="102" t="s">
        <v>229</v>
      </c>
      <c r="D105" s="160" t="s">
        <v>93</v>
      </c>
      <c r="E105" s="162">
        <v>10</v>
      </c>
      <c r="F105" s="164"/>
      <c r="G105" s="166">
        <f>E105*F105</f>
        <v>0</v>
      </c>
    </row>
    <row r="106" spans="2:7" x14ac:dyDescent="0.25">
      <c r="B106" s="159"/>
      <c r="C106" s="103" t="s">
        <v>230</v>
      </c>
      <c r="D106" s="161"/>
      <c r="E106" s="163"/>
      <c r="F106" s="165"/>
      <c r="G106" s="171"/>
    </row>
    <row r="107" spans="2:7" x14ac:dyDescent="0.3">
      <c r="B107" s="168" t="s">
        <v>177</v>
      </c>
      <c r="C107" s="169"/>
      <c r="D107" s="169"/>
      <c r="E107" s="169"/>
      <c r="F107" s="169"/>
      <c r="G107" s="170"/>
    </row>
    <row r="108" spans="2:7" x14ac:dyDescent="0.25">
      <c r="B108" s="138" t="s">
        <v>186</v>
      </c>
      <c r="C108" s="105" t="s">
        <v>211</v>
      </c>
      <c r="D108" s="106" t="s">
        <v>93</v>
      </c>
      <c r="E108" s="124">
        <v>2</v>
      </c>
      <c r="F108" s="125"/>
      <c r="G108" s="107">
        <f t="shared" ref="G108" si="19">E108*F108</f>
        <v>0</v>
      </c>
    </row>
    <row r="109" spans="2:7" x14ac:dyDescent="0.3">
      <c r="B109" s="126"/>
      <c r="C109" s="197" t="s">
        <v>310</v>
      </c>
      <c r="D109" s="197"/>
      <c r="E109" s="197"/>
      <c r="F109" s="197"/>
      <c r="G109" s="81">
        <f>+SUM(G16:G108)</f>
        <v>0</v>
      </c>
    </row>
    <row r="112" spans="2:7" x14ac:dyDescent="0.3">
      <c r="B112" s="127" t="s">
        <v>198</v>
      </c>
      <c r="C112" s="184" t="s">
        <v>316</v>
      </c>
      <c r="D112" s="184"/>
      <c r="E112" s="184"/>
      <c r="F112" s="184"/>
      <c r="G112" s="185"/>
    </row>
    <row r="113" spans="2:7" x14ac:dyDescent="0.3">
      <c r="B113" s="198" t="s">
        <v>317</v>
      </c>
      <c r="C113" s="186"/>
      <c r="D113" s="186"/>
      <c r="E113" s="186"/>
      <c r="F113" s="186"/>
      <c r="G113" s="199"/>
    </row>
    <row r="114" spans="2:7" x14ac:dyDescent="0.3">
      <c r="B114" s="158" t="s">
        <v>226</v>
      </c>
      <c r="C114" s="87" t="s">
        <v>110</v>
      </c>
      <c r="D114" s="160" t="s">
        <v>2</v>
      </c>
      <c r="E114" s="162">
        <v>6</v>
      </c>
      <c r="F114" s="164"/>
      <c r="G114" s="166">
        <f t="shared" ref="G114" si="20">E114*F114</f>
        <v>0</v>
      </c>
    </row>
    <row r="115" spans="2:7" x14ac:dyDescent="0.3">
      <c r="B115" s="159"/>
      <c r="C115" s="88" t="s">
        <v>228</v>
      </c>
      <c r="D115" s="161"/>
      <c r="E115" s="163"/>
      <c r="F115" s="165"/>
      <c r="G115" s="167"/>
    </row>
    <row r="116" spans="2:7" x14ac:dyDescent="0.3">
      <c r="B116" s="158" t="s">
        <v>199</v>
      </c>
      <c r="C116" s="87" t="s">
        <v>318</v>
      </c>
      <c r="D116" s="160" t="s">
        <v>171</v>
      </c>
      <c r="E116" s="162">
        <v>2</v>
      </c>
      <c r="F116" s="164"/>
      <c r="G116" s="166">
        <f t="shared" ref="G116" si="21">E116*F116</f>
        <v>0</v>
      </c>
    </row>
    <row r="117" spans="2:7" x14ac:dyDescent="0.25">
      <c r="B117" s="159"/>
      <c r="C117" s="103" t="s">
        <v>164</v>
      </c>
      <c r="D117" s="161"/>
      <c r="E117" s="163"/>
      <c r="F117" s="165"/>
      <c r="G117" s="167"/>
    </row>
    <row r="118" spans="2:7" x14ac:dyDescent="0.3">
      <c r="B118" s="172" t="s">
        <v>115</v>
      </c>
      <c r="C118" s="173"/>
      <c r="D118" s="173"/>
      <c r="E118" s="173"/>
      <c r="F118" s="173"/>
      <c r="G118" s="174"/>
    </row>
    <row r="119" spans="2:7" x14ac:dyDescent="0.3">
      <c r="B119" s="158" t="s">
        <v>319</v>
      </c>
      <c r="C119" s="87" t="s">
        <v>187</v>
      </c>
      <c r="D119" s="160" t="s">
        <v>2</v>
      </c>
      <c r="E119" s="162">
        <v>48</v>
      </c>
      <c r="F119" s="164"/>
      <c r="G119" s="166">
        <f>E119*F119</f>
        <v>0</v>
      </c>
    </row>
    <row r="120" spans="2:7" x14ac:dyDescent="0.3">
      <c r="B120" s="159"/>
      <c r="C120" s="88" t="s">
        <v>320</v>
      </c>
      <c r="D120" s="161"/>
      <c r="E120" s="163"/>
      <c r="F120" s="165"/>
      <c r="G120" s="171"/>
    </row>
    <row r="121" spans="2:7" x14ac:dyDescent="0.3">
      <c r="B121" s="168" t="s">
        <v>321</v>
      </c>
      <c r="C121" s="169"/>
      <c r="D121" s="169"/>
      <c r="E121" s="169"/>
      <c r="F121" s="169"/>
      <c r="G121" s="170"/>
    </row>
    <row r="122" spans="2:7" x14ac:dyDescent="0.25">
      <c r="B122" s="158" t="s">
        <v>231</v>
      </c>
      <c r="C122" s="102" t="s">
        <v>237</v>
      </c>
      <c r="D122" s="160" t="s">
        <v>93</v>
      </c>
      <c r="E122" s="162">
        <v>2</v>
      </c>
      <c r="F122" s="164"/>
      <c r="G122" s="166">
        <f>E122*F122</f>
        <v>0</v>
      </c>
    </row>
    <row r="123" spans="2:7" x14ac:dyDescent="0.25">
      <c r="B123" s="159"/>
      <c r="C123" s="103" t="s">
        <v>160</v>
      </c>
      <c r="D123" s="161"/>
      <c r="E123" s="163"/>
      <c r="F123" s="165"/>
      <c r="G123" s="171"/>
    </row>
    <row r="124" spans="2:7" x14ac:dyDescent="0.3">
      <c r="B124" s="158" t="s">
        <v>200</v>
      </c>
      <c r="C124" s="87" t="s">
        <v>322</v>
      </c>
      <c r="D124" s="160" t="s">
        <v>93</v>
      </c>
      <c r="E124" s="162">
        <v>2</v>
      </c>
      <c r="F124" s="164"/>
      <c r="G124" s="166">
        <f>E124*F124</f>
        <v>0</v>
      </c>
    </row>
    <row r="125" spans="2:7" x14ac:dyDescent="0.3">
      <c r="B125" s="159"/>
      <c r="C125" s="88" t="s">
        <v>323</v>
      </c>
      <c r="D125" s="161"/>
      <c r="E125" s="163"/>
      <c r="F125" s="165"/>
      <c r="G125" s="167"/>
    </row>
    <row r="126" spans="2:7" x14ac:dyDescent="0.3">
      <c r="B126" s="158" t="s">
        <v>282</v>
      </c>
      <c r="C126" s="87" t="s">
        <v>205</v>
      </c>
      <c r="D126" s="160" t="s">
        <v>25</v>
      </c>
      <c r="E126" s="162">
        <v>10</v>
      </c>
      <c r="F126" s="164"/>
      <c r="G126" s="166">
        <f>E126*F126</f>
        <v>0</v>
      </c>
    </row>
    <row r="127" spans="2:7" x14ac:dyDescent="0.25">
      <c r="B127" s="159"/>
      <c r="C127" s="103" t="s">
        <v>169</v>
      </c>
      <c r="D127" s="161"/>
      <c r="E127" s="163"/>
      <c r="F127" s="165"/>
      <c r="G127" s="167"/>
    </row>
    <row r="128" spans="2:7" x14ac:dyDescent="0.3">
      <c r="B128" s="168" t="s">
        <v>177</v>
      </c>
      <c r="C128" s="169"/>
      <c r="D128" s="169"/>
      <c r="E128" s="169"/>
      <c r="F128" s="169"/>
      <c r="G128" s="170"/>
    </row>
    <row r="129" spans="1:7" x14ac:dyDescent="0.25">
      <c r="B129" s="138" t="s">
        <v>227</v>
      </c>
      <c r="C129" s="102" t="s">
        <v>209</v>
      </c>
      <c r="D129" s="106" t="s">
        <v>93</v>
      </c>
      <c r="E129" s="124">
        <v>1</v>
      </c>
      <c r="F129" s="125"/>
      <c r="G129" s="107">
        <f>E129*F129</f>
        <v>0</v>
      </c>
    </row>
    <row r="130" spans="1:7" x14ac:dyDescent="0.25">
      <c r="B130" s="138" t="s">
        <v>232</v>
      </c>
      <c r="C130" s="102" t="s">
        <v>210</v>
      </c>
      <c r="D130" s="106" t="s">
        <v>93</v>
      </c>
      <c r="E130" s="124">
        <v>1</v>
      </c>
      <c r="F130" s="125"/>
      <c r="G130" s="107">
        <f t="shared" ref="G130" si="22">E130*F130</f>
        <v>0</v>
      </c>
    </row>
    <row r="131" spans="1:7" x14ac:dyDescent="0.3">
      <c r="B131" s="190" t="s">
        <v>235</v>
      </c>
      <c r="C131" s="190"/>
      <c r="D131" s="190"/>
      <c r="E131" s="190"/>
      <c r="F131" s="190"/>
      <c r="G131" s="134">
        <f>SUM(G114:G130)</f>
        <v>0</v>
      </c>
    </row>
    <row r="134" spans="1:7" x14ac:dyDescent="0.3">
      <c r="A134" s="84" t="s">
        <v>324</v>
      </c>
      <c r="B134" s="80" t="s">
        <v>236</v>
      </c>
      <c r="C134" s="184" t="s">
        <v>325</v>
      </c>
      <c r="D134" s="184"/>
      <c r="E134" s="184"/>
      <c r="F134" s="184"/>
      <c r="G134" s="185"/>
    </row>
    <row r="135" spans="1:7" x14ac:dyDescent="0.3">
      <c r="B135" s="186" t="s">
        <v>113</v>
      </c>
      <c r="C135" s="186"/>
      <c r="D135" s="186"/>
      <c r="E135" s="186"/>
      <c r="F135" s="186"/>
      <c r="G135" s="186"/>
    </row>
    <row r="136" spans="1:7" x14ac:dyDescent="0.3">
      <c r="B136" s="158" t="s">
        <v>226</v>
      </c>
      <c r="C136" s="87" t="s">
        <v>110</v>
      </c>
      <c r="D136" s="160" t="s">
        <v>2</v>
      </c>
      <c r="E136" s="162">
        <v>5</v>
      </c>
      <c r="F136" s="164"/>
      <c r="G136" s="166">
        <f t="shared" ref="G136" si="23">E136*F136</f>
        <v>0</v>
      </c>
    </row>
    <row r="137" spans="1:7" x14ac:dyDescent="0.3">
      <c r="B137" s="159"/>
      <c r="C137" s="88" t="s">
        <v>247</v>
      </c>
      <c r="D137" s="161"/>
      <c r="E137" s="163"/>
      <c r="F137" s="165"/>
      <c r="G137" s="167"/>
    </row>
    <row r="138" spans="1:7" x14ac:dyDescent="0.3">
      <c r="B138" s="158" t="s">
        <v>199</v>
      </c>
      <c r="C138" s="87" t="s">
        <v>162</v>
      </c>
      <c r="D138" s="160" t="s">
        <v>4</v>
      </c>
      <c r="E138" s="162">
        <v>0.5</v>
      </c>
      <c r="F138" s="164"/>
      <c r="G138" s="166">
        <f t="shared" ref="G138" si="24">E138*F138</f>
        <v>0</v>
      </c>
    </row>
    <row r="139" spans="1:7" x14ac:dyDescent="0.3">
      <c r="B139" s="159"/>
      <c r="C139" s="88" t="s">
        <v>247</v>
      </c>
      <c r="D139" s="161"/>
      <c r="E139" s="163"/>
      <c r="F139" s="165"/>
      <c r="G139" s="167"/>
    </row>
    <row r="140" spans="1:7" x14ac:dyDescent="0.3">
      <c r="B140" s="158" t="s">
        <v>319</v>
      </c>
      <c r="C140" s="87" t="s">
        <v>248</v>
      </c>
      <c r="D140" s="160" t="s">
        <v>4</v>
      </c>
      <c r="E140" s="162">
        <v>15.28</v>
      </c>
      <c r="F140" s="164"/>
      <c r="G140" s="166">
        <f t="shared" ref="G140" si="25">E140*F140</f>
        <v>0</v>
      </c>
    </row>
    <row r="141" spans="1:7" x14ac:dyDescent="0.3">
      <c r="B141" s="159"/>
      <c r="C141" s="88" t="s">
        <v>249</v>
      </c>
      <c r="D141" s="161"/>
      <c r="E141" s="163"/>
      <c r="F141" s="165"/>
      <c r="G141" s="167"/>
    </row>
    <row r="142" spans="1:7" x14ac:dyDescent="0.3">
      <c r="B142" s="158" t="s">
        <v>231</v>
      </c>
      <c r="C142" s="87" t="s">
        <v>212</v>
      </c>
      <c r="D142" s="160" t="s">
        <v>4</v>
      </c>
      <c r="E142" s="162">
        <v>0.2</v>
      </c>
      <c r="F142" s="164"/>
      <c r="G142" s="166">
        <f t="shared" ref="G142" si="26">E142*F142</f>
        <v>0</v>
      </c>
    </row>
    <row r="143" spans="1:7" x14ac:dyDescent="0.3">
      <c r="B143" s="159"/>
      <c r="C143" s="104" t="s">
        <v>247</v>
      </c>
      <c r="D143" s="161"/>
      <c r="E143" s="163"/>
      <c r="F143" s="165"/>
      <c r="G143" s="167"/>
    </row>
    <row r="144" spans="1:7" x14ac:dyDescent="0.3">
      <c r="B144" s="172" t="s">
        <v>250</v>
      </c>
      <c r="C144" s="173"/>
      <c r="D144" s="173"/>
      <c r="E144" s="173"/>
      <c r="F144" s="173"/>
      <c r="G144" s="174"/>
    </row>
    <row r="145" spans="2:7" x14ac:dyDescent="0.3">
      <c r="B145" s="158" t="s">
        <v>282</v>
      </c>
      <c r="C145" s="87" t="s">
        <v>135</v>
      </c>
      <c r="D145" s="160" t="s">
        <v>2</v>
      </c>
      <c r="E145" s="162">
        <v>3.35</v>
      </c>
      <c r="F145" s="164"/>
      <c r="G145" s="166">
        <f t="shared" ref="G145" si="27">E145*F145</f>
        <v>0</v>
      </c>
    </row>
    <row r="146" spans="2:7" x14ac:dyDescent="0.3">
      <c r="B146" s="159"/>
      <c r="C146" s="88" t="s">
        <v>251</v>
      </c>
      <c r="D146" s="161"/>
      <c r="E146" s="163"/>
      <c r="F146" s="165"/>
      <c r="G146" s="171"/>
    </row>
    <row r="147" spans="2:7" x14ac:dyDescent="0.3">
      <c r="B147" s="158" t="s">
        <v>227</v>
      </c>
      <c r="C147" s="87" t="s">
        <v>165</v>
      </c>
      <c r="D147" s="160" t="s">
        <v>4</v>
      </c>
      <c r="E147" s="162">
        <v>0.17</v>
      </c>
      <c r="F147" s="164"/>
      <c r="G147" s="166">
        <f t="shared" ref="G147" si="28">E147*F147</f>
        <v>0</v>
      </c>
    </row>
    <row r="148" spans="2:7" x14ac:dyDescent="0.3">
      <c r="B148" s="159"/>
      <c r="C148" s="88" t="s">
        <v>252</v>
      </c>
      <c r="D148" s="161"/>
      <c r="E148" s="163"/>
      <c r="F148" s="165"/>
      <c r="G148" s="171"/>
    </row>
    <row r="149" spans="2:7" x14ac:dyDescent="0.3">
      <c r="B149" s="158" t="s">
        <v>232</v>
      </c>
      <c r="C149" s="87" t="s">
        <v>253</v>
      </c>
      <c r="D149" s="160" t="s">
        <v>4</v>
      </c>
      <c r="E149" s="162">
        <v>0.4</v>
      </c>
      <c r="F149" s="164"/>
      <c r="G149" s="166">
        <f t="shared" ref="G149" si="29">E149*F149</f>
        <v>0</v>
      </c>
    </row>
    <row r="150" spans="2:7" x14ac:dyDescent="0.3">
      <c r="B150" s="159"/>
      <c r="C150" s="104" t="s">
        <v>254</v>
      </c>
      <c r="D150" s="161"/>
      <c r="E150" s="163"/>
      <c r="F150" s="165"/>
      <c r="G150" s="171"/>
    </row>
    <row r="151" spans="2:7" x14ac:dyDescent="0.3">
      <c r="B151" s="158" t="s">
        <v>233</v>
      </c>
      <c r="C151" s="87" t="s">
        <v>136</v>
      </c>
      <c r="D151" s="160" t="s">
        <v>4</v>
      </c>
      <c r="E151" s="162">
        <v>0.45</v>
      </c>
      <c r="F151" s="164"/>
      <c r="G151" s="166">
        <f t="shared" ref="G151" si="30">E151*F151</f>
        <v>0</v>
      </c>
    </row>
    <row r="152" spans="2:7" x14ac:dyDescent="0.3">
      <c r="B152" s="159"/>
      <c r="C152" s="88" t="s">
        <v>255</v>
      </c>
      <c r="D152" s="161"/>
      <c r="E152" s="163"/>
      <c r="F152" s="165"/>
      <c r="G152" s="171"/>
    </row>
    <row r="153" spans="2:7" x14ac:dyDescent="0.3">
      <c r="B153" s="158" t="s">
        <v>234</v>
      </c>
      <c r="C153" s="87" t="s">
        <v>129</v>
      </c>
      <c r="D153" s="160" t="s">
        <v>4</v>
      </c>
      <c r="E153" s="162">
        <v>0.6</v>
      </c>
      <c r="F153" s="164"/>
      <c r="G153" s="166">
        <f t="shared" ref="G153" si="31">E153*F153</f>
        <v>0</v>
      </c>
    </row>
    <row r="154" spans="2:7" x14ac:dyDescent="0.3">
      <c r="B154" s="159"/>
      <c r="C154" s="88" t="s">
        <v>256</v>
      </c>
      <c r="D154" s="161"/>
      <c r="E154" s="163"/>
      <c r="F154" s="165"/>
      <c r="G154" s="171"/>
    </row>
    <row r="155" spans="2:7" x14ac:dyDescent="0.25">
      <c r="B155" s="158" t="s">
        <v>326</v>
      </c>
      <c r="C155" s="102" t="s">
        <v>114</v>
      </c>
      <c r="D155" s="160" t="s">
        <v>14</v>
      </c>
      <c r="E155" s="162">
        <v>25</v>
      </c>
      <c r="F155" s="164"/>
      <c r="G155" s="166">
        <f>E155*F155</f>
        <v>0</v>
      </c>
    </row>
    <row r="156" spans="2:7" x14ac:dyDescent="0.3">
      <c r="B156" s="159"/>
      <c r="C156" s="88" t="s">
        <v>256</v>
      </c>
      <c r="D156" s="161"/>
      <c r="E156" s="163"/>
      <c r="F156" s="165"/>
      <c r="G156" s="167"/>
    </row>
    <row r="157" spans="2:7" x14ac:dyDescent="0.25">
      <c r="B157" s="158" t="s">
        <v>327</v>
      </c>
      <c r="C157" s="102" t="s">
        <v>134</v>
      </c>
      <c r="D157" s="160" t="s">
        <v>2</v>
      </c>
      <c r="E157" s="162">
        <v>11</v>
      </c>
      <c r="F157" s="164"/>
      <c r="G157" s="166">
        <f>E157*F157</f>
        <v>0</v>
      </c>
    </row>
    <row r="158" spans="2:7" x14ac:dyDescent="0.25">
      <c r="B158" s="159"/>
      <c r="C158" s="93" t="s">
        <v>148</v>
      </c>
      <c r="D158" s="161"/>
      <c r="E158" s="163"/>
      <c r="F158" s="165"/>
      <c r="G158" s="167"/>
    </row>
    <row r="159" spans="2:7" x14ac:dyDescent="0.3">
      <c r="B159" s="158" t="s">
        <v>328</v>
      </c>
      <c r="C159" s="87" t="s">
        <v>257</v>
      </c>
      <c r="D159" s="160" t="s">
        <v>93</v>
      </c>
      <c r="E159" s="162">
        <v>14</v>
      </c>
      <c r="F159" s="164"/>
      <c r="G159" s="166">
        <f t="shared" ref="G159" si="32">E159*F159</f>
        <v>0</v>
      </c>
    </row>
    <row r="160" spans="2:7" x14ac:dyDescent="0.25">
      <c r="B160" s="159"/>
      <c r="C160" s="93" t="s">
        <v>258</v>
      </c>
      <c r="D160" s="161"/>
      <c r="E160" s="163"/>
      <c r="F160" s="165"/>
      <c r="G160" s="171"/>
    </row>
    <row r="161" spans="2:7" x14ac:dyDescent="0.3">
      <c r="B161" s="158" t="s">
        <v>329</v>
      </c>
      <c r="C161" s="87" t="s">
        <v>259</v>
      </c>
      <c r="D161" s="160" t="s">
        <v>93</v>
      </c>
      <c r="E161" s="162">
        <v>5</v>
      </c>
      <c r="F161" s="164"/>
      <c r="G161" s="166">
        <f t="shared" ref="G161" si="33">E161*F161</f>
        <v>0</v>
      </c>
    </row>
    <row r="162" spans="2:7" x14ac:dyDescent="0.25">
      <c r="B162" s="159"/>
      <c r="C162" s="93" t="s">
        <v>258</v>
      </c>
      <c r="D162" s="161"/>
      <c r="E162" s="163"/>
      <c r="F162" s="165"/>
      <c r="G162" s="171"/>
    </row>
    <row r="163" spans="2:7" x14ac:dyDescent="0.3">
      <c r="B163" s="158" t="s">
        <v>330</v>
      </c>
      <c r="C163" s="87" t="s">
        <v>260</v>
      </c>
      <c r="D163" s="160" t="s">
        <v>93</v>
      </c>
      <c r="E163" s="162">
        <v>1</v>
      </c>
      <c r="F163" s="164"/>
      <c r="G163" s="166">
        <f t="shared" ref="G163" si="34">E163*F163</f>
        <v>0</v>
      </c>
    </row>
    <row r="164" spans="2:7" x14ac:dyDescent="0.25">
      <c r="B164" s="159"/>
      <c r="C164" s="93" t="s">
        <v>258</v>
      </c>
      <c r="D164" s="161"/>
      <c r="E164" s="163"/>
      <c r="F164" s="165"/>
      <c r="G164" s="171"/>
    </row>
    <row r="165" spans="2:7" x14ac:dyDescent="0.3">
      <c r="B165" s="158" t="s">
        <v>331</v>
      </c>
      <c r="C165" s="87" t="s">
        <v>190</v>
      </c>
      <c r="D165" s="160" t="s">
        <v>2</v>
      </c>
      <c r="E165" s="162">
        <v>6.5</v>
      </c>
      <c r="F165" s="164"/>
      <c r="G165" s="166">
        <f t="shared" ref="G165" si="35">E165*F165</f>
        <v>0</v>
      </c>
    </row>
    <row r="166" spans="2:7" x14ac:dyDescent="0.25">
      <c r="B166" s="159"/>
      <c r="C166" s="93" t="s">
        <v>261</v>
      </c>
      <c r="D166" s="161"/>
      <c r="E166" s="163"/>
      <c r="F166" s="165"/>
      <c r="G166" s="171"/>
    </row>
    <row r="167" spans="2:7" x14ac:dyDescent="0.25">
      <c r="B167" s="158" t="s">
        <v>332</v>
      </c>
      <c r="C167" s="102" t="s">
        <v>197</v>
      </c>
      <c r="D167" s="160" t="s">
        <v>4</v>
      </c>
      <c r="E167" s="162">
        <v>0.2</v>
      </c>
      <c r="F167" s="164"/>
      <c r="G167" s="166">
        <f t="shared" ref="G167" si="36">E167*F167</f>
        <v>0</v>
      </c>
    </row>
    <row r="168" spans="2:7" x14ac:dyDescent="0.25">
      <c r="B168" s="159"/>
      <c r="C168" s="103" t="s">
        <v>262</v>
      </c>
      <c r="D168" s="161"/>
      <c r="E168" s="163"/>
      <c r="F168" s="165"/>
      <c r="G168" s="167"/>
    </row>
    <row r="169" spans="2:7" x14ac:dyDescent="0.25">
      <c r="B169" s="158" t="s">
        <v>333</v>
      </c>
      <c r="C169" s="102" t="s">
        <v>263</v>
      </c>
      <c r="D169" s="160" t="s">
        <v>4</v>
      </c>
      <c r="E169" s="162">
        <v>3</v>
      </c>
      <c r="F169" s="164"/>
      <c r="G169" s="166">
        <f t="shared" ref="G169" si="37">E169*F169</f>
        <v>0</v>
      </c>
    </row>
    <row r="170" spans="2:7" x14ac:dyDescent="0.25">
      <c r="B170" s="159"/>
      <c r="C170" s="103" t="s">
        <v>264</v>
      </c>
      <c r="D170" s="161"/>
      <c r="E170" s="163"/>
      <c r="F170" s="165"/>
      <c r="G170" s="167"/>
    </row>
    <row r="171" spans="2:7" x14ac:dyDescent="0.25">
      <c r="B171" s="158" t="s">
        <v>334</v>
      </c>
      <c r="C171" s="102" t="s">
        <v>265</v>
      </c>
      <c r="D171" s="160" t="s">
        <v>4</v>
      </c>
      <c r="E171" s="162">
        <v>0.35</v>
      </c>
      <c r="F171" s="164"/>
      <c r="G171" s="166">
        <f t="shared" ref="G171" si="38">E171*F171</f>
        <v>0</v>
      </c>
    </row>
    <row r="172" spans="2:7" x14ac:dyDescent="0.25">
      <c r="B172" s="159"/>
      <c r="C172" s="103" t="s">
        <v>266</v>
      </c>
      <c r="D172" s="161"/>
      <c r="E172" s="163"/>
      <c r="F172" s="165"/>
      <c r="G172" s="167"/>
    </row>
    <row r="173" spans="2:7" x14ac:dyDescent="0.3">
      <c r="B173" s="168" t="s">
        <v>267</v>
      </c>
      <c r="C173" s="169"/>
      <c r="D173" s="169"/>
      <c r="E173" s="169"/>
      <c r="F173" s="169"/>
      <c r="G173" s="170"/>
    </row>
    <row r="174" spans="2:7" x14ac:dyDescent="0.25">
      <c r="B174" s="158" t="s">
        <v>335</v>
      </c>
      <c r="C174" s="102" t="s">
        <v>268</v>
      </c>
      <c r="D174" s="160" t="s">
        <v>93</v>
      </c>
      <c r="E174" s="162">
        <v>1</v>
      </c>
      <c r="F174" s="164"/>
      <c r="G174" s="166">
        <f>E174*F174</f>
        <v>0</v>
      </c>
    </row>
    <row r="175" spans="2:7" x14ac:dyDescent="0.25">
      <c r="B175" s="159"/>
      <c r="C175" s="103" t="s">
        <v>269</v>
      </c>
      <c r="D175" s="161"/>
      <c r="E175" s="163"/>
      <c r="F175" s="165"/>
      <c r="G175" s="167"/>
    </row>
    <row r="176" spans="2:7" x14ac:dyDescent="0.25">
      <c r="B176" s="158" t="s">
        <v>336</v>
      </c>
      <c r="C176" s="102" t="s">
        <v>270</v>
      </c>
      <c r="D176" s="160" t="s">
        <v>93</v>
      </c>
      <c r="E176" s="162">
        <v>4</v>
      </c>
      <c r="F176" s="164"/>
      <c r="G176" s="166">
        <f>E176*F176</f>
        <v>0</v>
      </c>
    </row>
    <row r="177" spans="2:7" x14ac:dyDescent="0.25">
      <c r="B177" s="159"/>
      <c r="C177" s="103" t="s">
        <v>271</v>
      </c>
      <c r="D177" s="161"/>
      <c r="E177" s="163"/>
      <c r="F177" s="165"/>
      <c r="G177" s="167"/>
    </row>
    <row r="178" spans="2:7" x14ac:dyDescent="0.3">
      <c r="B178" s="168" t="s">
        <v>272</v>
      </c>
      <c r="C178" s="169"/>
      <c r="D178" s="169"/>
      <c r="E178" s="169"/>
      <c r="F178" s="169"/>
      <c r="G178" s="170"/>
    </row>
    <row r="179" spans="2:7" x14ac:dyDescent="0.3">
      <c r="B179" s="158" t="s">
        <v>337</v>
      </c>
      <c r="C179" s="87" t="s">
        <v>273</v>
      </c>
      <c r="D179" s="160" t="s">
        <v>25</v>
      </c>
      <c r="E179" s="162">
        <v>7.16</v>
      </c>
      <c r="F179" s="164"/>
      <c r="G179" s="166">
        <f>E179*F179</f>
        <v>0</v>
      </c>
    </row>
    <row r="180" spans="2:7" x14ac:dyDescent="0.25">
      <c r="B180" s="159"/>
      <c r="C180" s="103" t="s">
        <v>274</v>
      </c>
      <c r="D180" s="161"/>
      <c r="E180" s="163"/>
      <c r="F180" s="165"/>
      <c r="G180" s="167"/>
    </row>
    <row r="181" spans="2:7" ht="27.6" x14ac:dyDescent="0.3">
      <c r="B181" s="158" t="s">
        <v>338</v>
      </c>
      <c r="C181" s="87" t="s">
        <v>275</v>
      </c>
      <c r="D181" s="160" t="s">
        <v>93</v>
      </c>
      <c r="E181" s="162">
        <v>1</v>
      </c>
      <c r="F181" s="164"/>
      <c r="G181" s="166">
        <f>E181*F181</f>
        <v>0</v>
      </c>
    </row>
    <row r="182" spans="2:7" x14ac:dyDescent="0.25">
      <c r="B182" s="159"/>
      <c r="C182" s="103" t="s">
        <v>276</v>
      </c>
      <c r="D182" s="161"/>
      <c r="E182" s="163"/>
      <c r="F182" s="165"/>
      <c r="G182" s="171"/>
    </row>
    <row r="183" spans="2:7" x14ac:dyDescent="0.3">
      <c r="B183" s="168" t="s">
        <v>115</v>
      </c>
      <c r="C183" s="169"/>
      <c r="D183" s="169"/>
      <c r="E183" s="169"/>
      <c r="F183" s="169"/>
      <c r="G183" s="170"/>
    </row>
    <row r="184" spans="2:7" x14ac:dyDescent="0.3">
      <c r="B184" s="158" t="s">
        <v>339</v>
      </c>
      <c r="C184" s="87" t="s">
        <v>277</v>
      </c>
      <c r="D184" s="160" t="s">
        <v>2</v>
      </c>
      <c r="E184" s="162">
        <v>12</v>
      </c>
      <c r="F184" s="164"/>
      <c r="G184" s="166">
        <f>E184*F184</f>
        <v>0</v>
      </c>
    </row>
    <row r="185" spans="2:7" x14ac:dyDescent="0.3">
      <c r="B185" s="159"/>
      <c r="C185" s="88" t="s">
        <v>278</v>
      </c>
      <c r="D185" s="161"/>
      <c r="E185" s="163"/>
      <c r="F185" s="165"/>
      <c r="G185" s="171"/>
    </row>
    <row r="186" spans="2:7" x14ac:dyDescent="0.3">
      <c r="B186" s="126"/>
      <c r="C186" s="175" t="s">
        <v>279</v>
      </c>
      <c r="D186" s="176"/>
      <c r="E186" s="176"/>
      <c r="F186" s="177"/>
      <c r="G186" s="81">
        <f>+SUM(G136:G185)</f>
        <v>0</v>
      </c>
    </row>
    <row r="189" spans="2:7" x14ac:dyDescent="0.25">
      <c r="B189" s="200" t="s">
        <v>340</v>
      </c>
      <c r="C189" s="201"/>
      <c r="D189" s="201"/>
      <c r="E189" s="201"/>
      <c r="F189" s="201"/>
      <c r="G189" s="202"/>
    </row>
    <row r="190" spans="2:7" x14ac:dyDescent="0.3">
      <c r="B190" s="203" t="s">
        <v>111</v>
      </c>
      <c r="C190" s="204"/>
      <c r="D190" s="204"/>
      <c r="E190" s="204"/>
      <c r="F190" s="204"/>
      <c r="G190" s="205"/>
    </row>
    <row r="191" spans="2:7" x14ac:dyDescent="0.25">
      <c r="B191" s="178" t="s">
        <v>33</v>
      </c>
      <c r="C191" s="178" t="s">
        <v>34</v>
      </c>
      <c r="D191" s="178" t="s">
        <v>35</v>
      </c>
      <c r="E191" s="178" t="s">
        <v>36</v>
      </c>
      <c r="F191" s="94" t="s">
        <v>37</v>
      </c>
      <c r="G191" s="180" t="s">
        <v>94</v>
      </c>
    </row>
    <row r="192" spans="2:7" x14ac:dyDescent="0.25">
      <c r="B192" s="179"/>
      <c r="C192" s="179"/>
      <c r="D192" s="179"/>
      <c r="E192" s="179"/>
      <c r="F192" s="95" t="s">
        <v>38</v>
      </c>
      <c r="G192" s="181"/>
    </row>
    <row r="193" spans="2:8" x14ac:dyDescent="0.25">
      <c r="B193" s="119">
        <v>0</v>
      </c>
      <c r="C193" s="116" t="str">
        <f>C8</f>
        <v>INSTALLATION ET REPLI DE CHANTIER</v>
      </c>
      <c r="D193" s="114" t="s">
        <v>21</v>
      </c>
      <c r="E193" s="114">
        <v>1</v>
      </c>
      <c r="F193" s="115">
        <f>G11</f>
        <v>0</v>
      </c>
      <c r="G193" s="98">
        <f>E193*F193</f>
        <v>0</v>
      </c>
      <c r="H193" s="150"/>
    </row>
    <row r="194" spans="2:8" x14ac:dyDescent="0.25">
      <c r="B194" s="96" t="str">
        <f>B14</f>
        <v>001</v>
      </c>
      <c r="C194" s="151" t="str">
        <f>C14</f>
        <v>CONSTRUCTION MONOBLOC à 02 COMPARTIMENTS</v>
      </c>
      <c r="D194" s="118" t="s">
        <v>21</v>
      </c>
      <c r="E194" s="118">
        <v>1</v>
      </c>
      <c r="F194" s="97">
        <f>G109</f>
        <v>0</v>
      </c>
      <c r="G194" s="98">
        <f>E194*F194</f>
        <v>0</v>
      </c>
      <c r="H194" s="145"/>
    </row>
    <row r="195" spans="2:8" x14ac:dyDescent="0.25">
      <c r="B195" s="96" t="str">
        <f>B112</f>
        <v>002</v>
      </c>
      <c r="C195" s="151" t="str">
        <f>C112</f>
        <v>REHABILITATION Latrines : 02 compartiments</v>
      </c>
      <c r="D195" s="118" t="s">
        <v>21</v>
      </c>
      <c r="E195" s="118">
        <v>1</v>
      </c>
      <c r="F195" s="97"/>
      <c r="G195" s="98"/>
      <c r="H195" s="145"/>
    </row>
    <row r="196" spans="2:8" x14ac:dyDescent="0.25">
      <c r="B196" s="96" t="str">
        <f>B134</f>
        <v>003</v>
      </c>
      <c r="C196" s="151" t="str">
        <f>C134</f>
        <v>CONSTRUCTION  PUITS : PPMH</v>
      </c>
      <c r="D196" s="118" t="s">
        <v>21</v>
      </c>
      <c r="E196" s="118">
        <v>1</v>
      </c>
      <c r="F196" s="97">
        <f>G186</f>
        <v>0</v>
      </c>
      <c r="G196" s="98">
        <f>E196*F196</f>
        <v>0</v>
      </c>
      <c r="H196" s="145"/>
    </row>
    <row r="197" spans="2:8" x14ac:dyDescent="0.25">
      <c r="B197" s="99"/>
      <c r="C197" s="187" t="s">
        <v>112</v>
      </c>
      <c r="D197" s="188"/>
      <c r="E197" s="188"/>
      <c r="F197" s="189"/>
      <c r="G197" s="100">
        <f>G193+G194+G196</f>
        <v>0</v>
      </c>
      <c r="H197" s="145"/>
    </row>
    <row r="198" spans="2:8" x14ac:dyDescent="0.25">
      <c r="B198" s="99"/>
      <c r="C198" s="187" t="s">
        <v>370</v>
      </c>
      <c r="D198" s="188"/>
      <c r="E198" s="188"/>
      <c r="F198" s="189"/>
      <c r="G198" s="101">
        <f>G197*8/92</f>
        <v>0</v>
      </c>
      <c r="H198" s="145"/>
    </row>
    <row r="199" spans="2:8" x14ac:dyDescent="0.25">
      <c r="B199" s="99"/>
      <c r="C199" s="187" t="s">
        <v>371</v>
      </c>
      <c r="D199" s="188"/>
      <c r="E199" s="188"/>
      <c r="F199" s="189"/>
      <c r="G199" s="101">
        <f>G197+G198</f>
        <v>0</v>
      </c>
      <c r="H199" s="145"/>
    </row>
  </sheetData>
  <mergeCells count="399">
    <mergeCell ref="C197:F197"/>
    <mergeCell ref="C198:F198"/>
    <mergeCell ref="C199:F199"/>
    <mergeCell ref="C186:F186"/>
    <mergeCell ref="B189:G189"/>
    <mergeCell ref="B190:G190"/>
    <mergeCell ref="B191:B192"/>
    <mergeCell ref="C191:C192"/>
    <mergeCell ref="D191:D192"/>
    <mergeCell ref="E191:E192"/>
    <mergeCell ref="G191:G192"/>
    <mergeCell ref="B183:G183"/>
    <mergeCell ref="B184:B185"/>
    <mergeCell ref="D184:D185"/>
    <mergeCell ref="E184:E185"/>
    <mergeCell ref="F184:F185"/>
    <mergeCell ref="G184:G185"/>
    <mergeCell ref="B179:B180"/>
    <mergeCell ref="D179:D180"/>
    <mergeCell ref="E179:E180"/>
    <mergeCell ref="F179:F180"/>
    <mergeCell ref="G179:G180"/>
    <mergeCell ref="B181:B182"/>
    <mergeCell ref="D181:D182"/>
    <mergeCell ref="E181:E182"/>
    <mergeCell ref="F181:F182"/>
    <mergeCell ref="G181:G182"/>
    <mergeCell ref="B176:B177"/>
    <mergeCell ref="D176:D177"/>
    <mergeCell ref="E176:E177"/>
    <mergeCell ref="F176:F177"/>
    <mergeCell ref="G176:G177"/>
    <mergeCell ref="B178:G178"/>
    <mergeCell ref="B173:G173"/>
    <mergeCell ref="B174:B175"/>
    <mergeCell ref="D174:D175"/>
    <mergeCell ref="E174:E175"/>
    <mergeCell ref="F174:F175"/>
    <mergeCell ref="G174:G175"/>
    <mergeCell ref="B169:B170"/>
    <mergeCell ref="D169:D170"/>
    <mergeCell ref="E169:E170"/>
    <mergeCell ref="F169:F170"/>
    <mergeCell ref="G169:G170"/>
    <mergeCell ref="B171:B172"/>
    <mergeCell ref="D171:D172"/>
    <mergeCell ref="E171:E172"/>
    <mergeCell ref="F171:F172"/>
    <mergeCell ref="G171:G172"/>
    <mergeCell ref="B165:B166"/>
    <mergeCell ref="D165:D166"/>
    <mergeCell ref="E165:E166"/>
    <mergeCell ref="F165:F166"/>
    <mergeCell ref="G165:G166"/>
    <mergeCell ref="B167:B168"/>
    <mergeCell ref="D167:D168"/>
    <mergeCell ref="E167:E168"/>
    <mergeCell ref="F167:F168"/>
    <mergeCell ref="G167:G168"/>
    <mergeCell ref="B161:B162"/>
    <mergeCell ref="D161:D162"/>
    <mergeCell ref="E161:E162"/>
    <mergeCell ref="F161:F162"/>
    <mergeCell ref="G161:G162"/>
    <mergeCell ref="B163:B164"/>
    <mergeCell ref="D163:D164"/>
    <mergeCell ref="E163:E164"/>
    <mergeCell ref="F163:F164"/>
    <mergeCell ref="G163:G164"/>
    <mergeCell ref="B157:B158"/>
    <mergeCell ref="D157:D158"/>
    <mergeCell ref="E157:E158"/>
    <mergeCell ref="F157:F158"/>
    <mergeCell ref="G157:G158"/>
    <mergeCell ref="B159:B160"/>
    <mergeCell ref="D159:D160"/>
    <mergeCell ref="E159:E160"/>
    <mergeCell ref="F159:F160"/>
    <mergeCell ref="G159:G160"/>
    <mergeCell ref="B153:B154"/>
    <mergeCell ref="D153:D154"/>
    <mergeCell ref="E153:E154"/>
    <mergeCell ref="F153:F154"/>
    <mergeCell ref="G153:G154"/>
    <mergeCell ref="B155:B156"/>
    <mergeCell ref="D155:D156"/>
    <mergeCell ref="E155:E156"/>
    <mergeCell ref="F155:F156"/>
    <mergeCell ref="G155:G156"/>
    <mergeCell ref="B149:B150"/>
    <mergeCell ref="D149:D150"/>
    <mergeCell ref="E149:E150"/>
    <mergeCell ref="F149:F150"/>
    <mergeCell ref="G149:G150"/>
    <mergeCell ref="B151:B152"/>
    <mergeCell ref="D151:D152"/>
    <mergeCell ref="E151:E152"/>
    <mergeCell ref="F151:F152"/>
    <mergeCell ref="G151:G152"/>
    <mergeCell ref="B145:B146"/>
    <mergeCell ref="D145:D146"/>
    <mergeCell ref="E145:E146"/>
    <mergeCell ref="F145:F146"/>
    <mergeCell ref="G145:G146"/>
    <mergeCell ref="B147:B148"/>
    <mergeCell ref="D147:D148"/>
    <mergeCell ref="E147:E148"/>
    <mergeCell ref="F147:F148"/>
    <mergeCell ref="G147:G148"/>
    <mergeCell ref="B142:B143"/>
    <mergeCell ref="D142:D143"/>
    <mergeCell ref="E142:E143"/>
    <mergeCell ref="F142:F143"/>
    <mergeCell ref="G142:G143"/>
    <mergeCell ref="B144:G144"/>
    <mergeCell ref="B138:B139"/>
    <mergeCell ref="D138:D139"/>
    <mergeCell ref="E138:E139"/>
    <mergeCell ref="F138:F139"/>
    <mergeCell ref="G138:G139"/>
    <mergeCell ref="B140:B141"/>
    <mergeCell ref="D140:D141"/>
    <mergeCell ref="E140:E141"/>
    <mergeCell ref="F140:F141"/>
    <mergeCell ref="G140:G141"/>
    <mergeCell ref="B131:F131"/>
    <mergeCell ref="C134:G134"/>
    <mergeCell ref="B135:G135"/>
    <mergeCell ref="B136:B137"/>
    <mergeCell ref="D136:D137"/>
    <mergeCell ref="E136:E137"/>
    <mergeCell ref="F136:F137"/>
    <mergeCell ref="G136:G137"/>
    <mergeCell ref="B126:B127"/>
    <mergeCell ref="D126:D127"/>
    <mergeCell ref="E126:E127"/>
    <mergeCell ref="F126:F127"/>
    <mergeCell ref="G126:G127"/>
    <mergeCell ref="B128:G128"/>
    <mergeCell ref="B122:B123"/>
    <mergeCell ref="D122:D123"/>
    <mergeCell ref="E122:E123"/>
    <mergeCell ref="F122:F123"/>
    <mergeCell ref="G122:G123"/>
    <mergeCell ref="B124:B125"/>
    <mergeCell ref="D124:D125"/>
    <mergeCell ref="E124:E125"/>
    <mergeCell ref="F124:F125"/>
    <mergeCell ref="G124:G125"/>
    <mergeCell ref="B119:B120"/>
    <mergeCell ref="D119:D120"/>
    <mergeCell ref="E119:E120"/>
    <mergeCell ref="F119:F120"/>
    <mergeCell ref="G119:G120"/>
    <mergeCell ref="B121:G121"/>
    <mergeCell ref="B116:B117"/>
    <mergeCell ref="D116:D117"/>
    <mergeCell ref="E116:E117"/>
    <mergeCell ref="F116:F117"/>
    <mergeCell ref="G116:G117"/>
    <mergeCell ref="B118:G118"/>
    <mergeCell ref="C109:F109"/>
    <mergeCell ref="C112:G112"/>
    <mergeCell ref="B113:G113"/>
    <mergeCell ref="B114:B115"/>
    <mergeCell ref="D114:D115"/>
    <mergeCell ref="E114:E115"/>
    <mergeCell ref="F114:F115"/>
    <mergeCell ref="G114:G115"/>
    <mergeCell ref="B105:B106"/>
    <mergeCell ref="D105:D106"/>
    <mergeCell ref="E105:E106"/>
    <mergeCell ref="F105:F106"/>
    <mergeCell ref="G105:G106"/>
    <mergeCell ref="B107:G107"/>
    <mergeCell ref="B101:B102"/>
    <mergeCell ref="D101:D102"/>
    <mergeCell ref="E101:E102"/>
    <mergeCell ref="F101:F102"/>
    <mergeCell ref="G101:G102"/>
    <mergeCell ref="B103:B104"/>
    <mergeCell ref="D103:D104"/>
    <mergeCell ref="E103:E104"/>
    <mergeCell ref="F103:F104"/>
    <mergeCell ref="G103:G104"/>
    <mergeCell ref="B97:B98"/>
    <mergeCell ref="D97:D98"/>
    <mergeCell ref="E97:E98"/>
    <mergeCell ref="F97:F98"/>
    <mergeCell ref="G97:G98"/>
    <mergeCell ref="B99:B100"/>
    <mergeCell ref="D99:D100"/>
    <mergeCell ref="E99:E100"/>
    <mergeCell ref="F99:F100"/>
    <mergeCell ref="G99:G100"/>
    <mergeCell ref="B93:B94"/>
    <mergeCell ref="D93:D94"/>
    <mergeCell ref="E93:E94"/>
    <mergeCell ref="F93:F94"/>
    <mergeCell ref="G93:G94"/>
    <mergeCell ref="B95:B96"/>
    <mergeCell ref="D95:D96"/>
    <mergeCell ref="E95:E96"/>
    <mergeCell ref="F95:F96"/>
    <mergeCell ref="G95:G96"/>
    <mergeCell ref="B89:B90"/>
    <mergeCell ref="D89:D90"/>
    <mergeCell ref="E89:E90"/>
    <mergeCell ref="F89:F90"/>
    <mergeCell ref="G89:G90"/>
    <mergeCell ref="B91:B92"/>
    <mergeCell ref="D91:D92"/>
    <mergeCell ref="E91:E92"/>
    <mergeCell ref="F91:F92"/>
    <mergeCell ref="G91:G92"/>
    <mergeCell ref="B85:B86"/>
    <mergeCell ref="D85:D86"/>
    <mergeCell ref="E85:E86"/>
    <mergeCell ref="F85:F86"/>
    <mergeCell ref="G85:G86"/>
    <mergeCell ref="B87:B88"/>
    <mergeCell ref="D87:D88"/>
    <mergeCell ref="E87:E88"/>
    <mergeCell ref="F87:F88"/>
    <mergeCell ref="G87:G88"/>
    <mergeCell ref="B82:G82"/>
    <mergeCell ref="B83:B84"/>
    <mergeCell ref="D83:D84"/>
    <mergeCell ref="E83:E84"/>
    <mergeCell ref="F83:F84"/>
    <mergeCell ref="G83:G84"/>
    <mergeCell ref="B78:B79"/>
    <mergeCell ref="D78:D79"/>
    <mergeCell ref="E78:E79"/>
    <mergeCell ref="F78:F79"/>
    <mergeCell ref="G78:G79"/>
    <mergeCell ref="B80:B81"/>
    <mergeCell ref="D80:D81"/>
    <mergeCell ref="E80:E81"/>
    <mergeCell ref="F80:F81"/>
    <mergeCell ref="G80:G81"/>
    <mergeCell ref="B75:G75"/>
    <mergeCell ref="B76:B77"/>
    <mergeCell ref="D76:D77"/>
    <mergeCell ref="E76:E77"/>
    <mergeCell ref="F76:F77"/>
    <mergeCell ref="G76:G77"/>
    <mergeCell ref="B71:B72"/>
    <mergeCell ref="D71:D72"/>
    <mergeCell ref="E71:E72"/>
    <mergeCell ref="F71:F72"/>
    <mergeCell ref="G71:G72"/>
    <mergeCell ref="B73:B74"/>
    <mergeCell ref="D73:D74"/>
    <mergeCell ref="E73:E74"/>
    <mergeCell ref="F73:F74"/>
    <mergeCell ref="G73:G74"/>
    <mergeCell ref="B67:B68"/>
    <mergeCell ref="D67:D68"/>
    <mergeCell ref="E67:E68"/>
    <mergeCell ref="F67:F68"/>
    <mergeCell ref="G67:G68"/>
    <mergeCell ref="B69:B70"/>
    <mergeCell ref="D69:D70"/>
    <mergeCell ref="E69:E70"/>
    <mergeCell ref="F69:F70"/>
    <mergeCell ref="G69:G70"/>
    <mergeCell ref="B63:B64"/>
    <mergeCell ref="D63:D64"/>
    <mergeCell ref="E63:E64"/>
    <mergeCell ref="F63:F64"/>
    <mergeCell ref="G63:G64"/>
    <mergeCell ref="B65:B66"/>
    <mergeCell ref="D65:D66"/>
    <mergeCell ref="E65:E66"/>
    <mergeCell ref="F65:F66"/>
    <mergeCell ref="G65:G66"/>
    <mergeCell ref="B59:B60"/>
    <mergeCell ref="D59:D60"/>
    <mergeCell ref="E59:E60"/>
    <mergeCell ref="F59:F60"/>
    <mergeCell ref="G59:G60"/>
    <mergeCell ref="B61:B62"/>
    <mergeCell ref="D61:D62"/>
    <mergeCell ref="E61:E62"/>
    <mergeCell ref="F61:F62"/>
    <mergeCell ref="G61:G62"/>
    <mergeCell ref="B55:B56"/>
    <mergeCell ref="D55:D56"/>
    <mergeCell ref="E55:E56"/>
    <mergeCell ref="F55:F56"/>
    <mergeCell ref="G55:G56"/>
    <mergeCell ref="B57:B58"/>
    <mergeCell ref="D57:D58"/>
    <mergeCell ref="E57:E58"/>
    <mergeCell ref="F57:F58"/>
    <mergeCell ref="G57:G58"/>
    <mergeCell ref="B52:B53"/>
    <mergeCell ref="D52:D53"/>
    <mergeCell ref="E52:E53"/>
    <mergeCell ref="F52:F53"/>
    <mergeCell ref="G52:G53"/>
    <mergeCell ref="B54:G54"/>
    <mergeCell ref="B48:B49"/>
    <mergeCell ref="D48:D49"/>
    <mergeCell ref="E48:E49"/>
    <mergeCell ref="F48:F49"/>
    <mergeCell ref="G48:G49"/>
    <mergeCell ref="B50:B51"/>
    <mergeCell ref="D50:D51"/>
    <mergeCell ref="E50:E51"/>
    <mergeCell ref="F50:F51"/>
    <mergeCell ref="G50:G51"/>
    <mergeCell ref="B44:B45"/>
    <mergeCell ref="D44:D45"/>
    <mergeCell ref="E44:E45"/>
    <mergeCell ref="F44:F45"/>
    <mergeCell ref="G44:G45"/>
    <mergeCell ref="B46:B47"/>
    <mergeCell ref="D46:D47"/>
    <mergeCell ref="E46:E47"/>
    <mergeCell ref="F46:F47"/>
    <mergeCell ref="G46:G47"/>
    <mergeCell ref="B40:B41"/>
    <mergeCell ref="D40:D41"/>
    <mergeCell ref="E40:E41"/>
    <mergeCell ref="F40:F41"/>
    <mergeCell ref="G40:G41"/>
    <mergeCell ref="B42:B43"/>
    <mergeCell ref="D42:D43"/>
    <mergeCell ref="E42:E43"/>
    <mergeCell ref="F42:F43"/>
    <mergeCell ref="G42:G43"/>
    <mergeCell ref="B36:B37"/>
    <mergeCell ref="D36:D37"/>
    <mergeCell ref="E36:E37"/>
    <mergeCell ref="F36:F37"/>
    <mergeCell ref="G36:G37"/>
    <mergeCell ref="B38:B39"/>
    <mergeCell ref="D38:D39"/>
    <mergeCell ref="E38:E39"/>
    <mergeCell ref="F38:F39"/>
    <mergeCell ref="G38:G39"/>
    <mergeCell ref="B33:G33"/>
    <mergeCell ref="B34:B35"/>
    <mergeCell ref="D34:D35"/>
    <mergeCell ref="E34:E35"/>
    <mergeCell ref="F34:F35"/>
    <mergeCell ref="G34:G35"/>
    <mergeCell ref="B29:B30"/>
    <mergeCell ref="D29:D30"/>
    <mergeCell ref="E29:E30"/>
    <mergeCell ref="F29:F30"/>
    <mergeCell ref="G29:G30"/>
    <mergeCell ref="B31:B32"/>
    <mergeCell ref="D31:D32"/>
    <mergeCell ref="E31:E32"/>
    <mergeCell ref="F31:F32"/>
    <mergeCell ref="G31:G32"/>
    <mergeCell ref="B25:B26"/>
    <mergeCell ref="D25:D26"/>
    <mergeCell ref="E25:E26"/>
    <mergeCell ref="F25:F26"/>
    <mergeCell ref="G25:G26"/>
    <mergeCell ref="B27:B28"/>
    <mergeCell ref="D27:D28"/>
    <mergeCell ref="E27:E28"/>
    <mergeCell ref="F27:F28"/>
    <mergeCell ref="G27:G28"/>
    <mergeCell ref="B22:B23"/>
    <mergeCell ref="D22:D23"/>
    <mergeCell ref="E22:E23"/>
    <mergeCell ref="F22:F23"/>
    <mergeCell ref="G22:G23"/>
    <mergeCell ref="B24:G24"/>
    <mergeCell ref="B18:B19"/>
    <mergeCell ref="D18:D19"/>
    <mergeCell ref="E18:E19"/>
    <mergeCell ref="F18:F19"/>
    <mergeCell ref="G18:G19"/>
    <mergeCell ref="B20:B21"/>
    <mergeCell ref="D20:D21"/>
    <mergeCell ref="E20:E21"/>
    <mergeCell ref="F20:F21"/>
    <mergeCell ref="G20:G21"/>
    <mergeCell ref="C11:F11"/>
    <mergeCell ref="C14:G14"/>
    <mergeCell ref="B15:G15"/>
    <mergeCell ref="B16:B17"/>
    <mergeCell ref="D16:D17"/>
    <mergeCell ref="E16:E17"/>
    <mergeCell ref="F16:F17"/>
    <mergeCell ref="G16:G17"/>
    <mergeCell ref="B6:B7"/>
    <mergeCell ref="C6:C7"/>
    <mergeCell ref="D6:D7"/>
    <mergeCell ref="E6:E7"/>
    <mergeCell ref="G6:G7"/>
    <mergeCell ref="C8:G8"/>
  </mergeCells>
  <conditionalFormatting sqref="E200:E1048576 E110:E111 E187:E188 E132:E133">
    <cfRule type="cellIs" dxfId="1262" priority="220" operator="equal">
      <formula>0</formula>
    </cfRule>
  </conditionalFormatting>
  <conditionalFormatting sqref="D136:D137">
    <cfRule type="cellIs" dxfId="1261" priority="217" operator="equal">
      <formula>0</formula>
    </cfRule>
  </conditionalFormatting>
  <conditionalFormatting sqref="D142:D143">
    <cfRule type="cellIs" dxfId="1260" priority="214" operator="equal">
      <formula>0</formula>
    </cfRule>
  </conditionalFormatting>
  <conditionalFormatting sqref="D153:D154">
    <cfRule type="cellIs" dxfId="1259" priority="211" operator="equal">
      <formula>0</formula>
    </cfRule>
  </conditionalFormatting>
  <conditionalFormatting sqref="F153:F154">
    <cfRule type="cellIs" dxfId="1258" priority="210" operator="lessThan">
      <formula>1</formula>
    </cfRule>
  </conditionalFormatting>
  <conditionalFormatting sqref="E153:E154">
    <cfRule type="cellIs" dxfId="1257" priority="212" operator="equal">
      <formula>0</formula>
    </cfRule>
  </conditionalFormatting>
  <conditionalFormatting sqref="E155:E156">
    <cfRule type="cellIs" dxfId="1256" priority="209" operator="equal">
      <formula>0</formula>
    </cfRule>
  </conditionalFormatting>
  <conditionalFormatting sqref="D155:D156">
    <cfRule type="cellIs" dxfId="1255" priority="208" operator="equal">
      <formula>0</formula>
    </cfRule>
  </conditionalFormatting>
  <conditionalFormatting sqref="F155:F158">
    <cfRule type="cellIs" dxfId="1254" priority="207" operator="lessThan">
      <formula>1</formula>
    </cfRule>
  </conditionalFormatting>
  <conditionalFormatting sqref="E145:E146">
    <cfRule type="cellIs" dxfId="1253" priority="206" operator="equal">
      <formula>0</formula>
    </cfRule>
  </conditionalFormatting>
  <conditionalFormatting sqref="D145:D146">
    <cfRule type="cellIs" dxfId="1252" priority="205" operator="equal">
      <formula>0</formula>
    </cfRule>
  </conditionalFormatting>
  <conditionalFormatting sqref="F145:F146">
    <cfRule type="cellIs" dxfId="1251" priority="204" operator="lessThan">
      <formula>1</formula>
    </cfRule>
  </conditionalFormatting>
  <conditionalFormatting sqref="E159:E160">
    <cfRule type="cellIs" dxfId="1250" priority="203" operator="equal">
      <formula>0</formula>
    </cfRule>
  </conditionalFormatting>
  <conditionalFormatting sqref="D147:D148">
    <cfRule type="cellIs" dxfId="1249" priority="199" operator="equal">
      <formula>0</formula>
    </cfRule>
  </conditionalFormatting>
  <conditionalFormatting sqref="E181:E182">
    <cfRule type="cellIs" dxfId="1248" priority="198" operator="equal">
      <formula>0</formula>
    </cfRule>
  </conditionalFormatting>
  <conditionalFormatting sqref="E184:E185">
    <cfRule type="cellIs" dxfId="1247" priority="195" operator="equal">
      <formula>0</formula>
    </cfRule>
  </conditionalFormatting>
  <conditionalFormatting sqref="F184:F185">
    <cfRule type="cellIs" dxfId="1246" priority="194" operator="lessThan">
      <formula>1</formula>
    </cfRule>
  </conditionalFormatting>
  <conditionalFormatting sqref="D138:D139">
    <cfRule type="cellIs" dxfId="1245" priority="192" operator="equal">
      <formula>0</formula>
    </cfRule>
  </conditionalFormatting>
  <conditionalFormatting sqref="E138:E139">
    <cfRule type="cellIs" dxfId="1244" priority="193" operator="equal">
      <formula>0</formula>
    </cfRule>
  </conditionalFormatting>
  <conditionalFormatting sqref="D157:D158">
    <cfRule type="cellIs" dxfId="1243" priority="186" operator="equal">
      <formula>0</formula>
    </cfRule>
  </conditionalFormatting>
  <conditionalFormatting sqref="D149:D150">
    <cfRule type="cellIs" dxfId="1242" priority="189" operator="equal">
      <formula>0</formula>
    </cfRule>
  </conditionalFormatting>
  <conditionalFormatting sqref="D184:D185">
    <cfRule type="cellIs" dxfId="1241" priority="188" operator="equal">
      <formula>0</formula>
    </cfRule>
  </conditionalFormatting>
  <conditionalFormatting sqref="E149:E150">
    <cfRule type="cellIs" dxfId="1240" priority="190" operator="equal">
      <formula>0</formula>
    </cfRule>
  </conditionalFormatting>
  <conditionalFormatting sqref="D176:D177">
    <cfRule type="cellIs" dxfId="1239" priority="154" operator="equal">
      <formula>0</formula>
    </cfRule>
  </conditionalFormatting>
  <conditionalFormatting sqref="E157:E158">
    <cfRule type="cellIs" dxfId="1238" priority="187" operator="equal">
      <formula>0</formula>
    </cfRule>
  </conditionalFormatting>
  <conditionalFormatting sqref="E151:E152">
    <cfRule type="cellIs" dxfId="1237" priority="185" operator="equal">
      <formula>0</formula>
    </cfRule>
  </conditionalFormatting>
  <conditionalFormatting sqref="D151:D152">
    <cfRule type="cellIs" dxfId="1236" priority="184" operator="equal">
      <formula>0</formula>
    </cfRule>
  </conditionalFormatting>
  <conditionalFormatting sqref="D179:D180">
    <cfRule type="cellIs" dxfId="1235" priority="178" operator="equal">
      <formula>0</formula>
    </cfRule>
  </conditionalFormatting>
  <conditionalFormatting sqref="D140:D141">
    <cfRule type="cellIs" dxfId="1234" priority="181" operator="equal">
      <formula>0</formula>
    </cfRule>
  </conditionalFormatting>
  <conditionalFormatting sqref="D167:D168">
    <cfRule type="cellIs" dxfId="1233" priority="175" operator="equal">
      <formula>0</formula>
    </cfRule>
  </conditionalFormatting>
  <conditionalFormatting sqref="D165:D166">
    <cfRule type="cellIs" dxfId="1232" priority="169" operator="equal">
      <formula>0</formula>
    </cfRule>
  </conditionalFormatting>
  <conditionalFormatting sqref="D161:D162">
    <cfRule type="cellIs" dxfId="1231" priority="172" operator="equal">
      <formula>0</formula>
    </cfRule>
  </conditionalFormatting>
  <conditionalFormatting sqref="D171:D172">
    <cfRule type="cellIs" dxfId="1230" priority="166" operator="equal">
      <formula>0</formula>
    </cfRule>
  </conditionalFormatting>
  <conditionalFormatting sqref="D163:D164">
    <cfRule type="cellIs" dxfId="1229" priority="163" operator="equal">
      <formula>0</formula>
    </cfRule>
  </conditionalFormatting>
  <conditionalFormatting sqref="D169:D170">
    <cfRule type="cellIs" dxfId="1228" priority="160" operator="equal">
      <formula>0</formula>
    </cfRule>
  </conditionalFormatting>
  <conditionalFormatting sqref="D174:D175">
    <cfRule type="cellIs" dxfId="1227" priority="157" operator="equal">
      <formula>0</formula>
    </cfRule>
  </conditionalFormatting>
  <conditionalFormatting sqref="D22:D23">
    <cfRule type="cellIs" dxfId="1226" priority="147" operator="equal">
      <formula>0</formula>
    </cfRule>
  </conditionalFormatting>
  <conditionalFormatting sqref="F22:F23">
    <cfRule type="cellIs" dxfId="1225" priority="146" operator="lessThan">
      <formula>1</formula>
    </cfRule>
  </conditionalFormatting>
  <conditionalFormatting sqref="D42:D43">
    <cfRule type="cellIs" dxfId="1224" priority="141" operator="equal">
      <formula>0</formula>
    </cfRule>
  </conditionalFormatting>
  <conditionalFormatting sqref="E50:E51">
    <cfRule type="cellIs" dxfId="1223" priority="137" operator="equal">
      <formula>0</formula>
    </cfRule>
  </conditionalFormatting>
  <conditionalFormatting sqref="D27:D28">
    <cfRule type="cellIs" dxfId="1222" priority="134" operator="equal">
      <formula>0</formula>
    </cfRule>
  </conditionalFormatting>
  <conditionalFormatting sqref="D57:D58">
    <cfRule type="cellIs" dxfId="1221" priority="132" operator="equal">
      <formula>0</formula>
    </cfRule>
  </conditionalFormatting>
  <conditionalFormatting sqref="D59:D60">
    <cfRule type="cellIs" dxfId="1220" priority="129" operator="equal">
      <formula>0</formula>
    </cfRule>
  </conditionalFormatting>
  <conditionalFormatting sqref="E78:E79">
    <cfRule type="cellIs" dxfId="1219" priority="125" operator="equal">
      <formula>0</formula>
    </cfRule>
  </conditionalFormatting>
  <conditionalFormatting sqref="F78:F79">
    <cfRule type="cellIs" dxfId="1218" priority="124" operator="lessThan">
      <formula>1</formula>
    </cfRule>
  </conditionalFormatting>
  <conditionalFormatting sqref="D18:D19">
    <cfRule type="cellIs" dxfId="1217" priority="120" operator="equal">
      <formula>0</formula>
    </cfRule>
  </conditionalFormatting>
  <conditionalFormatting sqref="D78:D79">
    <cfRule type="cellIs" dxfId="1216" priority="117" operator="equal">
      <formula>0</formula>
    </cfRule>
  </conditionalFormatting>
  <conditionalFormatting sqref="D76:D77">
    <cfRule type="cellIs" dxfId="1215" priority="116" operator="equal">
      <formula>0</formula>
    </cfRule>
  </conditionalFormatting>
  <conditionalFormatting sqref="E36:E37">
    <cfRule type="cellIs" dxfId="1214" priority="110" operator="equal">
      <formula>0</formula>
    </cfRule>
  </conditionalFormatting>
  <conditionalFormatting sqref="E61:E62">
    <cfRule type="cellIs" dxfId="1213" priority="107" operator="equal">
      <formula>0</formula>
    </cfRule>
  </conditionalFormatting>
  <conditionalFormatting sqref="E63:E64">
    <cfRule type="cellIs" dxfId="1212" priority="104" operator="equal">
      <formula>0</formula>
    </cfRule>
  </conditionalFormatting>
  <conditionalFormatting sqref="E65:E66">
    <cfRule type="cellIs" dxfId="1211" priority="101" operator="equal">
      <formula>0</formula>
    </cfRule>
  </conditionalFormatting>
  <conditionalFormatting sqref="E71:E72">
    <cfRule type="cellIs" dxfId="1210" priority="98" operator="equal">
      <formula>0</formula>
    </cfRule>
  </conditionalFormatting>
  <conditionalFormatting sqref="D83:D84">
    <cfRule type="cellIs" dxfId="1209" priority="94" operator="equal">
      <formula>0</formula>
    </cfRule>
  </conditionalFormatting>
  <conditionalFormatting sqref="E136:E137 E186">
    <cfRule type="cellIs" dxfId="1208" priority="218" operator="equal">
      <formula>0</formula>
    </cfRule>
  </conditionalFormatting>
  <conditionalFormatting sqref="F136:F137">
    <cfRule type="cellIs" dxfId="1207" priority="216" operator="lessThan">
      <formula>1</formula>
    </cfRule>
  </conditionalFormatting>
  <conditionalFormatting sqref="D181:D182">
    <cfRule type="cellIs" dxfId="1206" priority="197" operator="equal">
      <formula>0</formula>
    </cfRule>
  </conditionalFormatting>
  <conditionalFormatting sqref="F181:F182">
    <cfRule type="cellIs" dxfId="1205" priority="196" operator="lessThan">
      <formula>1</formula>
    </cfRule>
  </conditionalFormatting>
  <conditionalFormatting sqref="F151:F152">
    <cfRule type="cellIs" dxfId="1204" priority="183" operator="lessThan">
      <formula>1</formula>
    </cfRule>
  </conditionalFormatting>
  <conditionalFormatting sqref="E179:E180">
    <cfRule type="cellIs" dxfId="1203" priority="179" operator="equal">
      <formula>0</formula>
    </cfRule>
  </conditionalFormatting>
  <conditionalFormatting sqref="F179:F180">
    <cfRule type="cellIs" dxfId="1202" priority="177" operator="lessThan">
      <formula>1</formula>
    </cfRule>
  </conditionalFormatting>
  <conditionalFormatting sqref="E167:E168">
    <cfRule type="cellIs" dxfId="1201" priority="176" operator="equal">
      <formula>0</formula>
    </cfRule>
  </conditionalFormatting>
  <conditionalFormatting sqref="F167:F168">
    <cfRule type="cellIs" dxfId="1200" priority="174" operator="lessThan">
      <formula>1</formula>
    </cfRule>
  </conditionalFormatting>
  <conditionalFormatting sqref="E165:E166">
    <cfRule type="cellIs" dxfId="1199" priority="170" operator="equal">
      <formula>0</formula>
    </cfRule>
  </conditionalFormatting>
  <conditionalFormatting sqref="F165:F166">
    <cfRule type="cellIs" dxfId="1198" priority="168" operator="lessThan">
      <formula>1</formula>
    </cfRule>
  </conditionalFormatting>
  <conditionalFormatting sqref="E174:E175">
    <cfRule type="cellIs" dxfId="1197" priority="158" operator="equal">
      <formula>0</formula>
    </cfRule>
  </conditionalFormatting>
  <conditionalFormatting sqref="F174:F175">
    <cfRule type="cellIs" dxfId="1196" priority="156" operator="lessThan">
      <formula>1</formula>
    </cfRule>
  </conditionalFormatting>
  <conditionalFormatting sqref="F176:F177">
    <cfRule type="cellIs" dxfId="1195" priority="153" operator="lessThan">
      <formula>1</formula>
    </cfRule>
  </conditionalFormatting>
  <conditionalFormatting sqref="E176:E177">
    <cfRule type="cellIs" dxfId="1194" priority="155" operator="equal">
      <formula>0</formula>
    </cfRule>
  </conditionalFormatting>
  <conditionalFormatting sqref="F147:F150">
    <cfRule type="cellIs" dxfId="1193" priority="219" operator="lessThan">
      <formula>1</formula>
    </cfRule>
  </conditionalFormatting>
  <conditionalFormatting sqref="F142:F143">
    <cfRule type="cellIs" dxfId="1192" priority="213" operator="lessThan">
      <formula>1</formula>
    </cfRule>
  </conditionalFormatting>
  <conditionalFormatting sqref="E147:E148">
    <cfRule type="cellIs" dxfId="1191" priority="200" operator="equal">
      <formula>0</formula>
    </cfRule>
  </conditionalFormatting>
  <conditionalFormatting sqref="D159:D160">
    <cfRule type="cellIs" dxfId="1190" priority="202" operator="equal">
      <formula>0</formula>
    </cfRule>
  </conditionalFormatting>
  <conditionalFormatting sqref="F159:F160">
    <cfRule type="cellIs" dxfId="1189" priority="201" operator="lessThan">
      <formula>1</formula>
    </cfRule>
  </conditionalFormatting>
  <conditionalFormatting sqref="E142:E143">
    <cfRule type="cellIs" dxfId="1188" priority="215" operator="equal">
      <formula>0</formula>
    </cfRule>
  </conditionalFormatting>
  <conditionalFormatting sqref="F138:F139">
    <cfRule type="cellIs" dxfId="1187" priority="191" operator="lessThan">
      <formula>1</formula>
    </cfRule>
  </conditionalFormatting>
  <conditionalFormatting sqref="E140:E141">
    <cfRule type="cellIs" dxfId="1186" priority="182" operator="equal">
      <formula>0</formula>
    </cfRule>
  </conditionalFormatting>
  <conditionalFormatting sqref="F140:F141">
    <cfRule type="cellIs" dxfId="1185" priority="180" operator="lessThan">
      <formula>1</formula>
    </cfRule>
  </conditionalFormatting>
  <conditionalFormatting sqref="E161:E162">
    <cfRule type="cellIs" dxfId="1184" priority="173" operator="equal">
      <formula>0</formula>
    </cfRule>
  </conditionalFormatting>
  <conditionalFormatting sqref="F161:F162">
    <cfRule type="cellIs" dxfId="1183" priority="171" operator="lessThan">
      <formula>1</formula>
    </cfRule>
  </conditionalFormatting>
  <conditionalFormatting sqref="E171:E172">
    <cfRule type="cellIs" dxfId="1182" priority="167" operator="equal">
      <formula>0</formula>
    </cfRule>
  </conditionalFormatting>
  <conditionalFormatting sqref="F171:F172">
    <cfRule type="cellIs" dxfId="1181" priority="165" operator="lessThan">
      <formula>1</formula>
    </cfRule>
  </conditionalFormatting>
  <conditionalFormatting sqref="E163:E164">
    <cfRule type="cellIs" dxfId="1180" priority="164" operator="equal">
      <formula>0</formula>
    </cfRule>
  </conditionalFormatting>
  <conditionalFormatting sqref="F163:F164">
    <cfRule type="cellIs" dxfId="1179" priority="162" operator="lessThan">
      <formula>1</formula>
    </cfRule>
  </conditionalFormatting>
  <conditionalFormatting sqref="E169:E170">
    <cfRule type="cellIs" dxfId="1178" priority="161" operator="equal">
      <formula>0</formula>
    </cfRule>
  </conditionalFormatting>
  <conditionalFormatting sqref="F169:F170">
    <cfRule type="cellIs" dxfId="1177" priority="159" operator="lessThan">
      <formula>1</formula>
    </cfRule>
  </conditionalFormatting>
  <conditionalFormatting sqref="D108:E108">
    <cfRule type="cellIs" dxfId="1176" priority="152" operator="equal">
      <formula>0</formula>
    </cfRule>
  </conditionalFormatting>
  <conditionalFormatting sqref="F108 F27:F30">
    <cfRule type="cellIs" dxfId="1175" priority="151" operator="lessThan">
      <formula>1</formula>
    </cfRule>
  </conditionalFormatting>
  <conditionalFormatting sqref="E109">
    <cfRule type="cellIs" dxfId="1174" priority="150" operator="equal">
      <formula>0</formula>
    </cfRule>
  </conditionalFormatting>
  <conditionalFormatting sqref="D16:D17">
    <cfRule type="cellIs" dxfId="1173" priority="149" operator="equal">
      <formula>0</formula>
    </cfRule>
  </conditionalFormatting>
  <conditionalFormatting sqref="F16:F17">
    <cfRule type="cellIs" dxfId="1172" priority="148" operator="lessThan">
      <formula>1</formula>
    </cfRule>
  </conditionalFormatting>
  <conditionalFormatting sqref="E42:E43">
    <cfRule type="cellIs" dxfId="1171" priority="142" operator="equal">
      <formula>0</formula>
    </cfRule>
  </conditionalFormatting>
  <conditionalFormatting sqref="F42:F45">
    <cfRule type="cellIs" dxfId="1170" priority="140" operator="lessThan">
      <formula>1</formula>
    </cfRule>
  </conditionalFormatting>
  <conditionalFormatting sqref="D25:D26">
    <cfRule type="cellIs" dxfId="1169" priority="139" operator="equal">
      <formula>0</formula>
    </cfRule>
  </conditionalFormatting>
  <conditionalFormatting sqref="F25:F26">
    <cfRule type="cellIs" dxfId="1168" priority="138" operator="lessThan">
      <formula>1</formula>
    </cfRule>
  </conditionalFormatting>
  <conditionalFormatting sqref="D50:D51">
    <cfRule type="cellIs" dxfId="1167" priority="136" operator="equal">
      <formula>0</formula>
    </cfRule>
  </conditionalFormatting>
  <conditionalFormatting sqref="F50:F51">
    <cfRule type="cellIs" dxfId="1166" priority="135" operator="lessThan">
      <formula>1</formula>
    </cfRule>
  </conditionalFormatting>
  <conditionalFormatting sqref="D40:D41">
    <cfRule type="cellIs" dxfId="1165" priority="144" operator="equal">
      <formula>0</formula>
    </cfRule>
  </conditionalFormatting>
  <conditionalFormatting sqref="F40:F41">
    <cfRule type="cellIs" dxfId="1164" priority="143" operator="lessThan">
      <formula>1</formula>
    </cfRule>
  </conditionalFormatting>
  <conditionalFormatting sqref="E40:E41">
    <cfRule type="cellIs" dxfId="1163" priority="145" operator="equal">
      <formula>0</formula>
    </cfRule>
  </conditionalFormatting>
  <conditionalFormatting sqref="E57:E58">
    <cfRule type="cellIs" dxfId="1162" priority="133" operator="equal">
      <formula>0</formula>
    </cfRule>
  </conditionalFormatting>
  <conditionalFormatting sqref="F57:F58">
    <cfRule type="cellIs" dxfId="1161" priority="131" operator="lessThan">
      <formula>1</formula>
    </cfRule>
  </conditionalFormatting>
  <conditionalFormatting sqref="E59:E60">
    <cfRule type="cellIs" dxfId="1160" priority="130" operator="equal">
      <formula>0</formula>
    </cfRule>
  </conditionalFormatting>
  <conditionalFormatting sqref="F59:F60">
    <cfRule type="cellIs" dxfId="1159" priority="128" operator="lessThan">
      <formula>1</formula>
    </cfRule>
  </conditionalFormatting>
  <conditionalFormatting sqref="E76:E77">
    <cfRule type="cellIs" dxfId="1158" priority="127" operator="equal">
      <formula>0</formula>
    </cfRule>
  </conditionalFormatting>
  <conditionalFormatting sqref="F76:F77">
    <cfRule type="cellIs" dxfId="1157" priority="126" operator="lessThan">
      <formula>1</formula>
    </cfRule>
  </conditionalFormatting>
  <conditionalFormatting sqref="E34:E35">
    <cfRule type="cellIs" dxfId="1156" priority="123" operator="equal">
      <formula>0</formula>
    </cfRule>
  </conditionalFormatting>
  <conditionalFormatting sqref="D34:D35">
    <cfRule type="cellIs" dxfId="1155" priority="122" operator="equal">
      <formula>0</formula>
    </cfRule>
  </conditionalFormatting>
  <conditionalFormatting sqref="F34:F35">
    <cfRule type="cellIs" dxfId="1154" priority="121" operator="lessThan">
      <formula>1</formula>
    </cfRule>
  </conditionalFormatting>
  <conditionalFormatting sqref="F18:F19">
    <cfRule type="cellIs" dxfId="1153" priority="119" operator="lessThan">
      <formula>1</formula>
    </cfRule>
  </conditionalFormatting>
  <conditionalFormatting sqref="D29:D30">
    <cfRule type="cellIs" dxfId="1152" priority="118" operator="equal">
      <formula>0</formula>
    </cfRule>
  </conditionalFormatting>
  <conditionalFormatting sqref="D44:D45">
    <cfRule type="cellIs" dxfId="1151" priority="114" operator="equal">
      <formula>0</formula>
    </cfRule>
  </conditionalFormatting>
  <conditionalFormatting sqref="E44:E45">
    <cfRule type="cellIs" dxfId="1150" priority="115" operator="equal">
      <formula>0</formula>
    </cfRule>
  </conditionalFormatting>
  <conditionalFormatting sqref="F89:F90">
    <cfRule type="cellIs" dxfId="1149" priority="87" operator="lessThan">
      <formula>1</formula>
    </cfRule>
  </conditionalFormatting>
  <conditionalFormatting sqref="F101:F102">
    <cfRule type="cellIs" dxfId="1148" priority="84" operator="lessThan">
      <formula>1</formula>
    </cfRule>
  </conditionalFormatting>
  <conditionalFormatting sqref="E89:E90">
    <cfRule type="cellIs" dxfId="1147" priority="89" operator="equal">
      <formula>0</formula>
    </cfRule>
  </conditionalFormatting>
  <conditionalFormatting sqref="D38:D39">
    <cfRule type="cellIs" dxfId="1146" priority="112" operator="equal">
      <formula>0</formula>
    </cfRule>
  </conditionalFormatting>
  <conditionalFormatting sqref="D36:D37">
    <cfRule type="cellIs" dxfId="1145" priority="109" operator="equal">
      <formula>0</formula>
    </cfRule>
  </conditionalFormatting>
  <conditionalFormatting sqref="E38:E39">
    <cfRule type="cellIs" dxfId="1144" priority="113" operator="equal">
      <formula>0</formula>
    </cfRule>
  </conditionalFormatting>
  <conditionalFormatting sqref="E101:E102">
    <cfRule type="cellIs" dxfId="1143" priority="86" operator="equal">
      <formula>0</formula>
    </cfRule>
  </conditionalFormatting>
  <conditionalFormatting sqref="F38:F39">
    <cfRule type="cellIs" dxfId="1142" priority="111" operator="lessThan">
      <formula>1</formula>
    </cfRule>
  </conditionalFormatting>
  <conditionalFormatting sqref="F36:F37">
    <cfRule type="cellIs" dxfId="1141" priority="108" operator="lessThan">
      <formula>1</formula>
    </cfRule>
  </conditionalFormatting>
  <conditionalFormatting sqref="D61:D62">
    <cfRule type="cellIs" dxfId="1140" priority="106" operator="equal">
      <formula>0</formula>
    </cfRule>
  </conditionalFormatting>
  <conditionalFormatting sqref="D71:D72">
    <cfRule type="cellIs" dxfId="1139" priority="97" operator="equal">
      <formula>0</formula>
    </cfRule>
  </conditionalFormatting>
  <conditionalFormatting sqref="D63:D64">
    <cfRule type="cellIs" dxfId="1138" priority="103" operator="equal">
      <formula>0</formula>
    </cfRule>
  </conditionalFormatting>
  <conditionalFormatting sqref="F61:F62">
    <cfRule type="cellIs" dxfId="1137" priority="105" operator="lessThan">
      <formula>1</formula>
    </cfRule>
  </conditionalFormatting>
  <conditionalFormatting sqref="F63:F64">
    <cfRule type="cellIs" dxfId="1136" priority="102" operator="lessThan">
      <formula>1</formula>
    </cfRule>
  </conditionalFormatting>
  <conditionalFormatting sqref="D65:D66">
    <cfRule type="cellIs" dxfId="1135" priority="100" operator="equal">
      <formula>0</formula>
    </cfRule>
  </conditionalFormatting>
  <conditionalFormatting sqref="F65:F66">
    <cfRule type="cellIs" dxfId="1134" priority="99" operator="lessThan">
      <formula>1</formula>
    </cfRule>
  </conditionalFormatting>
  <conditionalFormatting sqref="F71:F72">
    <cfRule type="cellIs" dxfId="1133" priority="96" operator="lessThan">
      <formula>1</formula>
    </cfRule>
  </conditionalFormatting>
  <conditionalFormatting sqref="D101:D102">
    <cfRule type="cellIs" dxfId="1132" priority="85" operator="equal">
      <formula>0</formula>
    </cfRule>
  </conditionalFormatting>
  <conditionalFormatting sqref="E83:E84">
    <cfRule type="cellIs" dxfId="1131" priority="95" operator="equal">
      <formula>0</formula>
    </cfRule>
  </conditionalFormatting>
  <conditionalFormatting sqref="F83:F84">
    <cfRule type="cellIs" dxfId="1130" priority="93" operator="lessThan">
      <formula>1</formula>
    </cfRule>
  </conditionalFormatting>
  <conditionalFormatting sqref="E85:E86">
    <cfRule type="cellIs" dxfId="1129" priority="92" operator="equal">
      <formula>0</formula>
    </cfRule>
  </conditionalFormatting>
  <conditionalFormatting sqref="D85:D86">
    <cfRule type="cellIs" dxfId="1128" priority="91" operator="equal">
      <formula>0</formula>
    </cfRule>
  </conditionalFormatting>
  <conditionalFormatting sqref="F85:F86">
    <cfRule type="cellIs" dxfId="1127" priority="90" operator="lessThan">
      <formula>1</formula>
    </cfRule>
  </conditionalFormatting>
  <conditionalFormatting sqref="D89:D90">
    <cfRule type="cellIs" dxfId="1126" priority="88" operator="equal">
      <formula>0</formula>
    </cfRule>
  </conditionalFormatting>
  <conditionalFormatting sqref="D91:D92">
    <cfRule type="cellIs" dxfId="1125" priority="82" operator="equal">
      <formula>0</formula>
    </cfRule>
  </conditionalFormatting>
  <conditionalFormatting sqref="E91:E92">
    <cfRule type="cellIs" dxfId="1124" priority="83" operator="equal">
      <formula>0</formula>
    </cfRule>
  </conditionalFormatting>
  <conditionalFormatting sqref="F91:F92">
    <cfRule type="cellIs" dxfId="1123" priority="81" operator="lessThan">
      <formula>1</formula>
    </cfRule>
  </conditionalFormatting>
  <conditionalFormatting sqref="F103:F104">
    <cfRule type="cellIs" dxfId="1122" priority="78" operator="lessThan">
      <formula>1</formula>
    </cfRule>
  </conditionalFormatting>
  <conditionalFormatting sqref="E103:E104">
    <cfRule type="cellIs" dxfId="1121" priority="80" operator="equal">
      <formula>0</formula>
    </cfRule>
  </conditionalFormatting>
  <conditionalFormatting sqref="D103:D104">
    <cfRule type="cellIs" dxfId="1120" priority="79" operator="equal">
      <formula>0</formula>
    </cfRule>
  </conditionalFormatting>
  <conditionalFormatting sqref="D20:D21">
    <cfRule type="cellIs" dxfId="1119" priority="77" operator="equal">
      <formula>0</formula>
    </cfRule>
  </conditionalFormatting>
  <conditionalFormatting sqref="F20:F21">
    <cfRule type="cellIs" dxfId="1118" priority="76" operator="lessThan">
      <formula>1</formula>
    </cfRule>
  </conditionalFormatting>
  <conditionalFormatting sqref="E48:E49">
    <cfRule type="cellIs" dxfId="1117" priority="75" operator="equal">
      <formula>0</formula>
    </cfRule>
  </conditionalFormatting>
  <conditionalFormatting sqref="D48:D49">
    <cfRule type="cellIs" dxfId="1116" priority="74" operator="equal">
      <formula>0</formula>
    </cfRule>
  </conditionalFormatting>
  <conditionalFormatting sqref="F48:F49">
    <cfRule type="cellIs" dxfId="1115" priority="73" operator="lessThan">
      <formula>1</formula>
    </cfRule>
  </conditionalFormatting>
  <conditionalFormatting sqref="E67:E68">
    <cfRule type="cellIs" dxfId="1114" priority="72" operator="equal">
      <formula>0</formula>
    </cfRule>
  </conditionalFormatting>
  <conditionalFormatting sqref="D67:D68">
    <cfRule type="cellIs" dxfId="1113" priority="71" operator="equal">
      <formula>0</formula>
    </cfRule>
  </conditionalFormatting>
  <conditionalFormatting sqref="F67:F68">
    <cfRule type="cellIs" dxfId="1112" priority="70" operator="lessThan">
      <formula>1</formula>
    </cfRule>
  </conditionalFormatting>
  <conditionalFormatting sqref="E87:E88">
    <cfRule type="cellIs" dxfId="1111" priority="69" operator="equal">
      <formula>0</formula>
    </cfRule>
  </conditionalFormatting>
  <conditionalFormatting sqref="D87:D88">
    <cfRule type="cellIs" dxfId="1110" priority="68" operator="equal">
      <formula>0</formula>
    </cfRule>
  </conditionalFormatting>
  <conditionalFormatting sqref="F87:F88">
    <cfRule type="cellIs" dxfId="1109" priority="67" operator="lessThan">
      <formula>1</formula>
    </cfRule>
  </conditionalFormatting>
  <conditionalFormatting sqref="D99:D100">
    <cfRule type="cellIs" dxfId="1108" priority="65" operator="equal">
      <formula>0</formula>
    </cfRule>
  </conditionalFormatting>
  <conditionalFormatting sqref="E99:E100">
    <cfRule type="cellIs" dxfId="1107" priority="66" operator="equal">
      <formula>0</formula>
    </cfRule>
  </conditionalFormatting>
  <conditionalFormatting sqref="F99:F100">
    <cfRule type="cellIs" dxfId="1106" priority="64" operator="lessThan">
      <formula>1</formula>
    </cfRule>
  </conditionalFormatting>
  <conditionalFormatting sqref="D31:D32">
    <cfRule type="cellIs" dxfId="1105" priority="63" operator="equal">
      <formula>0</formula>
    </cfRule>
  </conditionalFormatting>
  <conditionalFormatting sqref="E97:E98">
    <cfRule type="cellIs" dxfId="1104" priority="58" operator="equal">
      <formula>0</formula>
    </cfRule>
  </conditionalFormatting>
  <conditionalFormatting sqref="F31:F32">
    <cfRule type="cellIs" dxfId="1103" priority="62" operator="lessThan">
      <formula>1</formula>
    </cfRule>
  </conditionalFormatting>
  <conditionalFormatting sqref="E69:E70">
    <cfRule type="cellIs" dxfId="1102" priority="61" operator="equal">
      <formula>0</formula>
    </cfRule>
  </conditionalFormatting>
  <conditionalFormatting sqref="D69:D70">
    <cfRule type="cellIs" dxfId="1101" priority="60" operator="equal">
      <formula>0</formula>
    </cfRule>
  </conditionalFormatting>
  <conditionalFormatting sqref="F69:F70">
    <cfRule type="cellIs" dxfId="1100" priority="59" operator="lessThan">
      <formula>1</formula>
    </cfRule>
  </conditionalFormatting>
  <conditionalFormatting sqref="D97:D98">
    <cfRule type="cellIs" dxfId="1099" priority="57" operator="equal">
      <formula>0</formula>
    </cfRule>
  </conditionalFormatting>
  <conditionalFormatting sqref="F97:F98">
    <cfRule type="cellIs" dxfId="1098" priority="56" operator="lessThan">
      <formula>1</formula>
    </cfRule>
  </conditionalFormatting>
  <conditionalFormatting sqref="D93:D94">
    <cfRule type="cellIs" dxfId="1097" priority="54" operator="equal">
      <formula>0</formula>
    </cfRule>
  </conditionalFormatting>
  <conditionalFormatting sqref="E93:E94">
    <cfRule type="cellIs" dxfId="1096" priority="55" operator="equal">
      <formula>0</formula>
    </cfRule>
  </conditionalFormatting>
  <conditionalFormatting sqref="F93:F94">
    <cfRule type="cellIs" dxfId="1095" priority="53" operator="lessThan">
      <formula>1</formula>
    </cfRule>
  </conditionalFormatting>
  <conditionalFormatting sqref="D46:D47">
    <cfRule type="cellIs" dxfId="1094" priority="51" operator="equal">
      <formula>0</formula>
    </cfRule>
  </conditionalFormatting>
  <conditionalFormatting sqref="F46:F47">
    <cfRule type="cellIs" dxfId="1093" priority="50" operator="lessThan">
      <formula>1</formula>
    </cfRule>
  </conditionalFormatting>
  <conditionalFormatting sqref="E46:E47">
    <cfRule type="cellIs" dxfId="1092" priority="52" operator="equal">
      <formula>0</formula>
    </cfRule>
  </conditionalFormatting>
  <conditionalFormatting sqref="D73:D74">
    <cfRule type="cellIs" dxfId="1091" priority="45" operator="equal">
      <formula>0</formula>
    </cfRule>
  </conditionalFormatting>
  <conditionalFormatting sqref="E80:E81">
    <cfRule type="cellIs" dxfId="1090" priority="49" operator="equal">
      <formula>0</formula>
    </cfRule>
  </conditionalFormatting>
  <conditionalFormatting sqref="F80:F81">
    <cfRule type="cellIs" dxfId="1089" priority="48" operator="lessThan">
      <formula>1</formula>
    </cfRule>
  </conditionalFormatting>
  <conditionalFormatting sqref="D80:D81">
    <cfRule type="cellIs" dxfId="1088" priority="47" operator="equal">
      <formula>0</formula>
    </cfRule>
  </conditionalFormatting>
  <conditionalFormatting sqref="E73:E74">
    <cfRule type="cellIs" dxfId="1087" priority="46" operator="equal">
      <formula>0</formula>
    </cfRule>
  </conditionalFormatting>
  <conditionalFormatting sqref="F73:F74">
    <cfRule type="cellIs" dxfId="1086" priority="44" operator="lessThan">
      <formula>1</formula>
    </cfRule>
  </conditionalFormatting>
  <conditionalFormatting sqref="F105:F106">
    <cfRule type="cellIs" dxfId="1085" priority="41" operator="lessThan">
      <formula>1</formula>
    </cfRule>
  </conditionalFormatting>
  <conditionalFormatting sqref="E105:E106">
    <cfRule type="cellIs" dxfId="1084" priority="43" operator="equal">
      <formula>0</formula>
    </cfRule>
  </conditionalFormatting>
  <conditionalFormatting sqref="D105:D106">
    <cfRule type="cellIs" dxfId="1083" priority="42" operator="equal">
      <formula>0</formula>
    </cfRule>
  </conditionalFormatting>
  <conditionalFormatting sqref="E55:E56">
    <cfRule type="cellIs" dxfId="1082" priority="40" operator="equal">
      <formula>0</formula>
    </cfRule>
  </conditionalFormatting>
  <conditionalFormatting sqref="D55:D56">
    <cfRule type="cellIs" dxfId="1081" priority="39" operator="equal">
      <formula>0</formula>
    </cfRule>
  </conditionalFormatting>
  <conditionalFormatting sqref="F55:F56">
    <cfRule type="cellIs" dxfId="1080" priority="38" operator="lessThan">
      <formula>1</formula>
    </cfRule>
  </conditionalFormatting>
  <conditionalFormatting sqref="E16:E17">
    <cfRule type="cellIs" dxfId="1079" priority="37" operator="equal">
      <formula>0</formula>
    </cfRule>
  </conditionalFormatting>
  <conditionalFormatting sqref="E22:E23">
    <cfRule type="cellIs" dxfId="1078" priority="36" operator="equal">
      <formula>0</formula>
    </cfRule>
  </conditionalFormatting>
  <conditionalFormatting sqref="E18:E19">
    <cfRule type="cellIs" dxfId="1077" priority="35" operator="equal">
      <formula>0</formula>
    </cfRule>
  </conditionalFormatting>
  <conditionalFormatting sqref="E20:E21">
    <cfRule type="cellIs" dxfId="1076" priority="34" operator="equal">
      <formula>0</formula>
    </cfRule>
  </conditionalFormatting>
  <conditionalFormatting sqref="E25:E26">
    <cfRule type="cellIs" dxfId="1075" priority="33" operator="equal">
      <formula>0</formula>
    </cfRule>
  </conditionalFormatting>
  <conditionalFormatting sqref="E27:E28">
    <cfRule type="cellIs" dxfId="1074" priority="32" operator="equal">
      <formula>0</formula>
    </cfRule>
  </conditionalFormatting>
  <conditionalFormatting sqref="E29:E30">
    <cfRule type="cellIs" dxfId="1073" priority="31" operator="equal">
      <formula>0</formula>
    </cfRule>
  </conditionalFormatting>
  <conditionalFormatting sqref="E31:E32">
    <cfRule type="cellIs" dxfId="1072" priority="30" operator="equal">
      <formula>0</formula>
    </cfRule>
  </conditionalFormatting>
  <conditionalFormatting sqref="D95:D96">
    <cfRule type="cellIs" dxfId="1071" priority="28" operator="equal">
      <formula>0</formula>
    </cfRule>
  </conditionalFormatting>
  <conditionalFormatting sqref="E95:E96">
    <cfRule type="cellIs" dxfId="1070" priority="29" operator="equal">
      <formula>0</formula>
    </cfRule>
  </conditionalFormatting>
  <conditionalFormatting sqref="F95:F96">
    <cfRule type="cellIs" dxfId="1069" priority="27" operator="lessThan">
      <formula>1</formula>
    </cfRule>
  </conditionalFormatting>
  <conditionalFormatting sqref="D52:D53">
    <cfRule type="cellIs" dxfId="1068" priority="25" operator="equal">
      <formula>0</formula>
    </cfRule>
  </conditionalFormatting>
  <conditionalFormatting sqref="E52:E53">
    <cfRule type="cellIs" dxfId="1067" priority="26" operator="equal">
      <formula>0</formula>
    </cfRule>
  </conditionalFormatting>
  <conditionalFormatting sqref="F52:F53">
    <cfRule type="cellIs" dxfId="1066" priority="24" operator="lessThan">
      <formula>1</formula>
    </cfRule>
  </conditionalFormatting>
  <conditionalFormatting sqref="E114:E115">
    <cfRule type="cellIs" dxfId="1065" priority="15" operator="equal">
      <formula>0</formula>
    </cfRule>
  </conditionalFormatting>
  <conditionalFormatting sqref="D116:E117">
    <cfRule type="cellIs" dxfId="1064" priority="23" operator="equal">
      <formula>0</formula>
    </cfRule>
  </conditionalFormatting>
  <conditionalFormatting sqref="D119:D120">
    <cfRule type="cellIs" dxfId="1063" priority="19" operator="equal">
      <formula>0</formula>
    </cfRule>
  </conditionalFormatting>
  <conditionalFormatting sqref="D116:D117">
    <cfRule type="cellIs" dxfId="1062" priority="17" operator="equal">
      <formula>0</formula>
    </cfRule>
  </conditionalFormatting>
  <conditionalFormatting sqref="D114:D115">
    <cfRule type="cellIs" dxfId="1061" priority="14" operator="equal">
      <formula>0</formula>
    </cfRule>
  </conditionalFormatting>
  <conditionalFormatting sqref="E124:E125">
    <cfRule type="cellIs" dxfId="1060" priority="12" operator="equal">
      <formula>0</formula>
    </cfRule>
  </conditionalFormatting>
  <conditionalFormatting sqref="D124:D125">
    <cfRule type="cellIs" dxfId="1059" priority="11" operator="equal">
      <formula>0</formula>
    </cfRule>
  </conditionalFormatting>
  <conditionalFormatting sqref="E129:E130">
    <cfRule type="cellIs" dxfId="1058" priority="9" operator="equal">
      <formula>0</formula>
    </cfRule>
  </conditionalFormatting>
  <conditionalFormatting sqref="D122:D123">
    <cfRule type="cellIs" dxfId="1057" priority="5" operator="equal">
      <formula>0</formula>
    </cfRule>
  </conditionalFormatting>
  <conditionalFormatting sqref="E122:E123">
    <cfRule type="cellIs" dxfId="1056" priority="6" operator="equal">
      <formula>0</formula>
    </cfRule>
  </conditionalFormatting>
  <conditionalFormatting sqref="F122:F123">
    <cfRule type="cellIs" dxfId="1055" priority="4" operator="lessThan">
      <formula>1</formula>
    </cfRule>
  </conditionalFormatting>
  <conditionalFormatting sqref="D126:D127">
    <cfRule type="cellIs" dxfId="1054" priority="2" operator="equal">
      <formula>0</formula>
    </cfRule>
  </conditionalFormatting>
  <conditionalFormatting sqref="E126:E127">
    <cfRule type="cellIs" dxfId="1053" priority="3" operator="equal">
      <formula>0</formula>
    </cfRule>
  </conditionalFormatting>
  <conditionalFormatting sqref="F126:F127">
    <cfRule type="cellIs" dxfId="1052" priority="1" operator="lessThan">
      <formula>1</formula>
    </cfRule>
  </conditionalFormatting>
  <conditionalFormatting sqref="F116:F117">
    <cfRule type="cellIs" dxfId="1051" priority="22" operator="lessThan">
      <formula>1</formula>
    </cfRule>
  </conditionalFormatting>
  <conditionalFormatting sqref="E116:E117">
    <cfRule type="cellIs" dxfId="1050" priority="18" operator="equal">
      <formula>0</formula>
    </cfRule>
  </conditionalFormatting>
  <conditionalFormatting sqref="E119:E120">
    <cfRule type="cellIs" dxfId="1049" priority="21" operator="equal">
      <formula>0</formula>
    </cfRule>
  </conditionalFormatting>
  <conditionalFormatting sqref="F119:F120">
    <cfRule type="cellIs" dxfId="1048" priority="20" operator="lessThan">
      <formula>1</formula>
    </cfRule>
  </conditionalFormatting>
  <conditionalFormatting sqref="D129:D130">
    <cfRule type="cellIs" dxfId="1047" priority="8" operator="equal">
      <formula>0</formula>
    </cfRule>
  </conditionalFormatting>
  <conditionalFormatting sqref="F129:F130">
    <cfRule type="cellIs" dxfId="1046" priority="7" operator="lessThan">
      <formula>1</formula>
    </cfRule>
  </conditionalFormatting>
  <conditionalFormatting sqref="F116:F117">
    <cfRule type="cellIs" dxfId="1045" priority="16" operator="lessThan">
      <formula>1</formula>
    </cfRule>
  </conditionalFormatting>
  <conditionalFormatting sqref="F114:F115">
    <cfRule type="cellIs" dxfId="1044" priority="13" operator="lessThan">
      <formula>1</formula>
    </cfRule>
  </conditionalFormatting>
  <conditionalFormatting sqref="F124:F125">
    <cfRule type="cellIs" dxfId="1043" priority="10" operator="lessThan">
      <formula>1</formula>
    </cfRule>
  </conditionalFormatting>
  <pageMargins left="0.7" right="0.7" top="0.75" bottom="0.75" header="0.3" footer="0.3"/>
  <pageSetup paperSize="9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F1879-A109-4916-95BA-FF1750A68E31}">
  <dimension ref="B2:H204"/>
  <sheetViews>
    <sheetView zoomScale="85" zoomScaleNormal="85" workbookViewId="0">
      <pane ySplit="5" topLeftCell="A177" activePane="bottomLeft" state="frozen"/>
      <selection pane="bottomLeft" activeCell="C197" sqref="C197:G197"/>
    </sheetView>
  </sheetViews>
  <sheetFormatPr baseColWidth="10" defaultColWidth="11.44140625" defaultRowHeight="13.8" x14ac:dyDescent="0.3"/>
  <cols>
    <col min="1" max="1" width="11.44140625" style="84"/>
    <col min="2" max="2" width="11.109375" style="84" customWidth="1"/>
    <col min="3" max="3" width="81.109375" style="84" customWidth="1"/>
    <col min="4" max="4" width="9.5546875" style="89" customWidth="1"/>
    <col min="5" max="5" width="11.5546875" style="142" customWidth="1"/>
    <col min="6" max="6" width="14.109375" style="92" bestFit="1" customWidth="1"/>
    <col min="7" max="7" width="20.44140625" style="92" customWidth="1"/>
    <col min="8" max="8" width="15.77734375" style="84" bestFit="1" customWidth="1"/>
    <col min="9" max="16384" width="11.44140625" style="84"/>
  </cols>
  <sheetData>
    <row r="2" spans="2:8" ht="15.6" x14ac:dyDescent="0.3">
      <c r="C2" s="120" t="s">
        <v>341</v>
      </c>
    </row>
    <row r="3" spans="2:8" ht="15.6" x14ac:dyDescent="0.3">
      <c r="C3" s="120" t="s">
        <v>298</v>
      </c>
    </row>
    <row r="5" spans="2:8" ht="18" x14ac:dyDescent="0.3">
      <c r="B5" s="143"/>
      <c r="D5" s="84"/>
      <c r="E5" s="84"/>
      <c r="F5" s="85"/>
      <c r="G5" s="86"/>
    </row>
    <row r="6" spans="2:8" ht="17.25" customHeight="1" x14ac:dyDescent="0.25">
      <c r="B6" s="178" t="s">
        <v>33</v>
      </c>
      <c r="C6" s="178" t="s">
        <v>34</v>
      </c>
      <c r="D6" s="178" t="s">
        <v>35</v>
      </c>
      <c r="E6" s="178" t="s">
        <v>36</v>
      </c>
      <c r="F6" s="94" t="s">
        <v>37</v>
      </c>
      <c r="G6" s="180" t="s">
        <v>94</v>
      </c>
    </row>
    <row r="7" spans="2:8" ht="17.25" customHeight="1" x14ac:dyDescent="0.25">
      <c r="B7" s="179"/>
      <c r="C7" s="179"/>
      <c r="D7" s="179"/>
      <c r="E7" s="179"/>
      <c r="F7" s="95" t="s">
        <v>38</v>
      </c>
      <c r="G7" s="181"/>
    </row>
    <row r="8" spans="2:8" ht="17.25" customHeight="1" x14ac:dyDescent="0.3">
      <c r="B8" s="117">
        <v>0</v>
      </c>
      <c r="C8" s="184" t="s">
        <v>191</v>
      </c>
      <c r="D8" s="184"/>
      <c r="E8" s="184"/>
      <c r="F8" s="184"/>
      <c r="G8" s="185"/>
    </row>
    <row r="9" spans="2:8" ht="17.25" customHeight="1" x14ac:dyDescent="0.3">
      <c r="B9" s="108" t="s">
        <v>192</v>
      </c>
      <c r="C9" s="109" t="s">
        <v>193</v>
      </c>
      <c r="D9" s="110" t="s">
        <v>171</v>
      </c>
      <c r="E9" s="111">
        <v>1</v>
      </c>
      <c r="F9" s="111"/>
      <c r="G9" s="111">
        <f>E9*F9</f>
        <v>0</v>
      </c>
      <c r="H9" s="145"/>
    </row>
    <row r="10" spans="2:8" ht="17.25" customHeight="1" x14ac:dyDescent="0.3">
      <c r="B10" s="108" t="s">
        <v>194</v>
      </c>
      <c r="C10" s="109" t="s">
        <v>195</v>
      </c>
      <c r="D10" s="110" t="s">
        <v>171</v>
      </c>
      <c r="E10" s="111">
        <v>1</v>
      </c>
      <c r="F10" s="111"/>
      <c r="G10" s="111">
        <f>E10*F10</f>
        <v>0</v>
      </c>
      <c r="H10" s="145"/>
    </row>
    <row r="11" spans="2:8" ht="17.25" customHeight="1" x14ac:dyDescent="0.3">
      <c r="B11" s="139"/>
      <c r="C11" s="182" t="s">
        <v>196</v>
      </c>
      <c r="D11" s="183"/>
      <c r="E11" s="183"/>
      <c r="F11" s="183"/>
      <c r="G11" s="113">
        <f>G9+G10</f>
        <v>0</v>
      </c>
      <c r="H11" s="145"/>
    </row>
    <row r="12" spans="2:8" ht="17.25" customHeight="1" x14ac:dyDescent="0.3">
      <c r="D12" s="84"/>
      <c r="E12" s="84"/>
      <c r="F12" s="84"/>
      <c r="G12" s="84"/>
      <c r="H12" s="145"/>
    </row>
    <row r="13" spans="2:8" ht="17.25" customHeight="1" x14ac:dyDescent="0.3">
      <c r="D13" s="84"/>
      <c r="E13" s="84"/>
      <c r="F13" s="84"/>
      <c r="G13" s="84"/>
    </row>
    <row r="14" spans="2:8" x14ac:dyDescent="0.3">
      <c r="B14" s="80" t="s">
        <v>95</v>
      </c>
      <c r="C14" s="184" t="s">
        <v>311</v>
      </c>
      <c r="D14" s="184"/>
      <c r="E14" s="184"/>
      <c r="F14" s="184"/>
      <c r="G14" s="185"/>
    </row>
    <row r="15" spans="2:8" x14ac:dyDescent="0.3">
      <c r="B15" s="186" t="s">
        <v>113</v>
      </c>
      <c r="C15" s="186"/>
      <c r="D15" s="186"/>
      <c r="E15" s="186"/>
      <c r="F15" s="186"/>
      <c r="G15" s="186"/>
    </row>
    <row r="16" spans="2:8" x14ac:dyDescent="0.3">
      <c r="B16" s="158" t="s">
        <v>116</v>
      </c>
      <c r="C16" s="87" t="s">
        <v>110</v>
      </c>
      <c r="D16" s="160" t="s">
        <v>2</v>
      </c>
      <c r="E16" s="162">
        <v>14.75</v>
      </c>
      <c r="F16" s="164"/>
      <c r="G16" s="166">
        <f t="shared" ref="G16" si="0">E16*F16</f>
        <v>0</v>
      </c>
    </row>
    <row r="17" spans="2:7" x14ac:dyDescent="0.3">
      <c r="B17" s="159"/>
      <c r="C17" s="88" t="s">
        <v>101</v>
      </c>
      <c r="D17" s="161"/>
      <c r="E17" s="163"/>
      <c r="F17" s="165"/>
      <c r="G17" s="167"/>
    </row>
    <row r="18" spans="2:7" x14ac:dyDescent="0.3">
      <c r="B18" s="158" t="s">
        <v>109</v>
      </c>
      <c r="C18" s="87" t="s">
        <v>162</v>
      </c>
      <c r="D18" s="160" t="s">
        <v>4</v>
      </c>
      <c r="E18" s="162">
        <v>2.12</v>
      </c>
      <c r="F18" s="164"/>
      <c r="G18" s="166">
        <f t="shared" ref="G18" si="1">E18*F18</f>
        <v>0</v>
      </c>
    </row>
    <row r="19" spans="2:7" x14ac:dyDescent="0.3">
      <c r="B19" s="159"/>
      <c r="C19" s="88" t="s">
        <v>127</v>
      </c>
      <c r="D19" s="161"/>
      <c r="E19" s="163"/>
      <c r="F19" s="165"/>
      <c r="G19" s="167"/>
    </row>
    <row r="20" spans="2:7" x14ac:dyDescent="0.3">
      <c r="B20" s="158" t="s">
        <v>96</v>
      </c>
      <c r="C20" s="87" t="s">
        <v>163</v>
      </c>
      <c r="D20" s="160" t="s">
        <v>4</v>
      </c>
      <c r="E20" s="162">
        <v>8.16</v>
      </c>
      <c r="F20" s="164"/>
      <c r="G20" s="166">
        <f t="shared" ref="G20" si="2">E20*F20</f>
        <v>0</v>
      </c>
    </row>
    <row r="21" spans="2:7" x14ac:dyDescent="0.3">
      <c r="B21" s="159"/>
      <c r="C21" s="88" t="s">
        <v>164</v>
      </c>
      <c r="D21" s="161"/>
      <c r="E21" s="163"/>
      <c r="F21" s="165"/>
      <c r="G21" s="167"/>
    </row>
    <row r="22" spans="2:7" x14ac:dyDescent="0.3">
      <c r="B22" s="158" t="s">
        <v>97</v>
      </c>
      <c r="C22" s="87" t="s">
        <v>212</v>
      </c>
      <c r="D22" s="160" t="s">
        <v>4</v>
      </c>
      <c r="E22" s="162">
        <f>45%*E18</f>
        <v>0.95400000000000007</v>
      </c>
      <c r="F22" s="164"/>
      <c r="G22" s="166">
        <f t="shared" ref="G22" si="3">E22*F22</f>
        <v>0</v>
      </c>
    </row>
    <row r="23" spans="2:7" x14ac:dyDescent="0.3">
      <c r="B23" s="159"/>
      <c r="C23" s="104" t="s">
        <v>102</v>
      </c>
      <c r="D23" s="161"/>
      <c r="E23" s="163"/>
      <c r="F23" s="165"/>
      <c r="G23" s="167"/>
    </row>
    <row r="24" spans="2:7" ht="20.25" customHeight="1" x14ac:dyDescent="0.3">
      <c r="B24" s="172" t="s">
        <v>130</v>
      </c>
      <c r="C24" s="173"/>
      <c r="D24" s="173"/>
      <c r="E24" s="173"/>
      <c r="F24" s="173"/>
      <c r="G24" s="174"/>
    </row>
    <row r="25" spans="2:7" x14ac:dyDescent="0.3">
      <c r="B25" s="158" t="s">
        <v>98</v>
      </c>
      <c r="C25" s="87" t="s">
        <v>135</v>
      </c>
      <c r="D25" s="160" t="s">
        <v>4</v>
      </c>
      <c r="E25" s="162">
        <f>(E18*0.08/0.4)+(3.38*1*0.08*1.2)</f>
        <v>0.74847999999999992</v>
      </c>
      <c r="F25" s="164"/>
      <c r="G25" s="166">
        <f t="shared" ref="G25" si="4">E25*F25</f>
        <v>0</v>
      </c>
    </row>
    <row r="26" spans="2:7" ht="20.25" customHeight="1" x14ac:dyDescent="0.3">
      <c r="B26" s="159"/>
      <c r="C26" s="88" t="s">
        <v>299</v>
      </c>
      <c r="D26" s="161"/>
      <c r="E26" s="163"/>
      <c r="F26" s="165"/>
      <c r="G26" s="171"/>
    </row>
    <row r="27" spans="2:7" x14ac:dyDescent="0.3">
      <c r="B27" s="158" t="s">
        <v>99</v>
      </c>
      <c r="C27" s="87" t="s">
        <v>165</v>
      </c>
      <c r="D27" s="160" t="s">
        <v>4</v>
      </c>
      <c r="E27" s="162">
        <f>(E18*0.05/0.4)+(3.38*1*0.05*1.2)</f>
        <v>0.46779999999999999</v>
      </c>
      <c r="F27" s="164"/>
      <c r="G27" s="166">
        <f t="shared" ref="G27" si="5">E27*F27</f>
        <v>0</v>
      </c>
    </row>
    <row r="28" spans="2:7" x14ac:dyDescent="0.3">
      <c r="B28" s="159"/>
      <c r="C28" s="88" t="s">
        <v>127</v>
      </c>
      <c r="D28" s="161"/>
      <c r="E28" s="163"/>
      <c r="F28" s="165"/>
      <c r="G28" s="171"/>
    </row>
    <row r="29" spans="2:7" x14ac:dyDescent="0.3">
      <c r="B29" s="158" t="s">
        <v>100</v>
      </c>
      <c r="C29" s="87" t="s">
        <v>203</v>
      </c>
      <c r="D29" s="160" t="s">
        <v>4</v>
      </c>
      <c r="E29" s="162">
        <f>((E18)+(0.81*2))*1.5</f>
        <v>5.61</v>
      </c>
      <c r="F29" s="164"/>
      <c r="G29" s="166">
        <f>E29*F29</f>
        <v>0</v>
      </c>
    </row>
    <row r="30" spans="2:7" x14ac:dyDescent="0.3">
      <c r="B30" s="159"/>
      <c r="C30" s="104" t="s">
        <v>218</v>
      </c>
      <c r="D30" s="161"/>
      <c r="E30" s="163"/>
      <c r="F30" s="165"/>
      <c r="G30" s="171"/>
    </row>
    <row r="31" spans="2:7" x14ac:dyDescent="0.3">
      <c r="B31" s="158" t="s">
        <v>103</v>
      </c>
      <c r="C31" s="87" t="s">
        <v>175</v>
      </c>
      <c r="D31" s="160" t="s">
        <v>2</v>
      </c>
      <c r="E31" s="162">
        <f>((3.38*1)+(1.2*3.38))*1.2</f>
        <v>8.9231999999999996</v>
      </c>
      <c r="F31" s="164"/>
      <c r="G31" s="166">
        <f t="shared" ref="G31" si="6">E31*F31</f>
        <v>0</v>
      </c>
    </row>
    <row r="32" spans="2:7" x14ac:dyDescent="0.3">
      <c r="B32" s="159"/>
      <c r="C32" s="104" t="s">
        <v>174</v>
      </c>
      <c r="D32" s="161"/>
      <c r="E32" s="163"/>
      <c r="F32" s="165"/>
      <c r="G32" s="167"/>
    </row>
    <row r="33" spans="2:7" x14ac:dyDescent="0.3">
      <c r="B33" s="172" t="s">
        <v>131</v>
      </c>
      <c r="C33" s="173"/>
      <c r="D33" s="173"/>
      <c r="E33" s="173"/>
      <c r="F33" s="173"/>
      <c r="G33" s="174"/>
    </row>
    <row r="34" spans="2:7" x14ac:dyDescent="0.3">
      <c r="B34" s="158" t="s">
        <v>117</v>
      </c>
      <c r="C34" s="87" t="s">
        <v>202</v>
      </c>
      <c r="D34" s="160" t="s">
        <v>2</v>
      </c>
      <c r="E34" s="162">
        <f>0.53*0.24*2</f>
        <v>0.25440000000000002</v>
      </c>
      <c r="F34" s="164"/>
      <c r="G34" s="166">
        <f>E34*F34</f>
        <v>0</v>
      </c>
    </row>
    <row r="35" spans="2:7" x14ac:dyDescent="0.3">
      <c r="B35" s="159"/>
      <c r="C35" s="88" t="s">
        <v>128</v>
      </c>
      <c r="D35" s="161"/>
      <c r="E35" s="163"/>
      <c r="F35" s="165"/>
      <c r="G35" s="171"/>
    </row>
    <row r="36" spans="2:7" ht="27.6" x14ac:dyDescent="0.3">
      <c r="B36" s="158" t="s">
        <v>104</v>
      </c>
      <c r="C36" s="87" t="s">
        <v>166</v>
      </c>
      <c r="D36" s="160" t="s">
        <v>2</v>
      </c>
      <c r="E36" s="162">
        <f>(((1.72*2.11)+(1.72*0.2*0.5))*3+(2.11*3.4))*1.2</f>
        <v>22.293119999999995</v>
      </c>
      <c r="F36" s="164"/>
      <c r="G36" s="166">
        <f t="shared" ref="G36" si="7">E36*F36</f>
        <v>0</v>
      </c>
    </row>
    <row r="37" spans="2:7" x14ac:dyDescent="0.3">
      <c r="B37" s="159"/>
      <c r="C37" s="88" t="s">
        <v>167</v>
      </c>
      <c r="D37" s="161"/>
      <c r="E37" s="163"/>
      <c r="F37" s="165"/>
      <c r="G37" s="171"/>
    </row>
    <row r="38" spans="2:7" x14ac:dyDescent="0.3">
      <c r="B38" s="158" t="s">
        <v>105</v>
      </c>
      <c r="C38" s="87" t="s">
        <v>136</v>
      </c>
      <c r="D38" s="160" t="s">
        <v>4</v>
      </c>
      <c r="E38" s="162">
        <f>(((0.1^2)+(1^2))^0.5)*3.38</f>
        <v>3.3968579599388606</v>
      </c>
      <c r="F38" s="164"/>
      <c r="G38" s="166">
        <f t="shared" ref="G38" si="8">E38*F38</f>
        <v>0</v>
      </c>
    </row>
    <row r="39" spans="2:7" x14ac:dyDescent="0.3">
      <c r="B39" s="159"/>
      <c r="C39" s="88" t="s">
        <v>312</v>
      </c>
      <c r="D39" s="161"/>
      <c r="E39" s="163"/>
      <c r="F39" s="165"/>
      <c r="G39" s="171"/>
    </row>
    <row r="40" spans="2:7" x14ac:dyDescent="0.3">
      <c r="B40" s="158" t="s">
        <v>106</v>
      </c>
      <c r="C40" s="87" t="s">
        <v>129</v>
      </c>
      <c r="D40" s="193" t="s">
        <v>4</v>
      </c>
      <c r="E40" s="162">
        <f>0.2*0.2*1.2*2*1.2</f>
        <v>0.11520000000000001</v>
      </c>
      <c r="F40" s="164"/>
      <c r="G40" s="195">
        <f t="shared" ref="G40" si="9">E40*F40</f>
        <v>0</v>
      </c>
    </row>
    <row r="41" spans="2:7" x14ac:dyDescent="0.3">
      <c r="B41" s="159"/>
      <c r="C41" s="88" t="s">
        <v>217</v>
      </c>
      <c r="D41" s="194"/>
      <c r="E41" s="163"/>
      <c r="F41" s="165"/>
      <c r="G41" s="196"/>
    </row>
    <row r="42" spans="2:7" x14ac:dyDescent="0.25">
      <c r="B42" s="158" t="s">
        <v>107</v>
      </c>
      <c r="C42" s="102" t="s">
        <v>114</v>
      </c>
      <c r="D42" s="160" t="s">
        <v>14</v>
      </c>
      <c r="E42" s="162">
        <f>90*E40</f>
        <v>10.368</v>
      </c>
      <c r="F42" s="164"/>
      <c r="G42" s="166">
        <f>E42*F42</f>
        <v>0</v>
      </c>
    </row>
    <row r="43" spans="2:7" x14ac:dyDescent="0.3">
      <c r="B43" s="159"/>
      <c r="C43" s="88" t="s">
        <v>217</v>
      </c>
      <c r="D43" s="161"/>
      <c r="E43" s="163"/>
      <c r="F43" s="165"/>
      <c r="G43" s="167"/>
    </row>
    <row r="44" spans="2:7" x14ac:dyDescent="0.25">
      <c r="B44" s="158" t="s">
        <v>108</v>
      </c>
      <c r="C44" s="102" t="s">
        <v>134</v>
      </c>
      <c r="D44" s="160" t="s">
        <v>2</v>
      </c>
      <c r="E44" s="162">
        <f>((0.2*0.2*2)+(0.2*1.2*2))*3+(0.1*1)+(0.05*3.38)*1.5</f>
        <v>2.0335000000000001</v>
      </c>
      <c r="F44" s="164"/>
      <c r="G44" s="166">
        <f>E44*F44</f>
        <v>0</v>
      </c>
    </row>
    <row r="45" spans="2:7" ht="20.25" customHeight="1" x14ac:dyDescent="0.25">
      <c r="B45" s="159"/>
      <c r="C45" s="93" t="s">
        <v>148</v>
      </c>
      <c r="D45" s="161"/>
      <c r="E45" s="163"/>
      <c r="F45" s="165"/>
      <c r="G45" s="167"/>
    </row>
    <row r="46" spans="2:7" x14ac:dyDescent="0.3">
      <c r="B46" s="158" t="s">
        <v>118</v>
      </c>
      <c r="C46" s="87" t="s">
        <v>215</v>
      </c>
      <c r="D46" s="160" t="s">
        <v>4</v>
      </c>
      <c r="E46" s="162">
        <f>1.02*2*1.2</f>
        <v>2.448</v>
      </c>
      <c r="F46" s="164"/>
      <c r="G46" s="166">
        <f t="shared" ref="G46" si="10">E46*F46</f>
        <v>0</v>
      </c>
    </row>
    <row r="47" spans="2:7" ht="20.25" customHeight="1" x14ac:dyDescent="0.3">
      <c r="B47" s="159"/>
      <c r="C47" s="88" t="s">
        <v>300</v>
      </c>
      <c r="D47" s="161"/>
      <c r="E47" s="163"/>
      <c r="F47" s="165"/>
      <c r="G47" s="171"/>
    </row>
    <row r="48" spans="2:7" x14ac:dyDescent="0.3">
      <c r="B48" s="158" t="s">
        <v>119</v>
      </c>
      <c r="C48" s="87" t="s">
        <v>219</v>
      </c>
      <c r="D48" s="160" t="s">
        <v>93</v>
      </c>
      <c r="E48" s="162">
        <v>2</v>
      </c>
      <c r="F48" s="164"/>
      <c r="G48" s="166">
        <f t="shared" ref="G48" si="11">E48*F48</f>
        <v>0</v>
      </c>
    </row>
    <row r="49" spans="2:7" x14ac:dyDescent="0.3">
      <c r="B49" s="159"/>
      <c r="C49" s="88" t="s">
        <v>168</v>
      </c>
      <c r="D49" s="161"/>
      <c r="E49" s="163"/>
      <c r="F49" s="165"/>
      <c r="G49" s="171"/>
    </row>
    <row r="50" spans="2:7" x14ac:dyDescent="0.3">
      <c r="B50" s="158" t="s">
        <v>120</v>
      </c>
      <c r="C50" s="87" t="s">
        <v>190</v>
      </c>
      <c r="D50" s="160" t="s">
        <v>2</v>
      </c>
      <c r="E50" s="162">
        <f>((E36*2+10.41)*1.2)</f>
        <v>65.99548799999998</v>
      </c>
      <c r="F50" s="164"/>
      <c r="G50" s="166">
        <f t="shared" ref="G50" si="12">E50*F50</f>
        <v>0</v>
      </c>
    </row>
    <row r="51" spans="2:7" x14ac:dyDescent="0.25">
      <c r="B51" s="159"/>
      <c r="C51" s="93" t="s">
        <v>313</v>
      </c>
      <c r="D51" s="161"/>
      <c r="E51" s="163"/>
      <c r="F51" s="165"/>
      <c r="G51" s="171"/>
    </row>
    <row r="52" spans="2:7" ht="27.6" x14ac:dyDescent="0.25">
      <c r="B52" s="158" t="s">
        <v>121</v>
      </c>
      <c r="C52" s="136" t="s">
        <v>301</v>
      </c>
      <c r="D52" s="160" t="s">
        <v>21</v>
      </c>
      <c r="E52" s="162">
        <v>2</v>
      </c>
      <c r="F52" s="164"/>
      <c r="G52" s="166">
        <f t="shared" ref="G52" si="13">E52*F52</f>
        <v>0</v>
      </c>
    </row>
    <row r="53" spans="2:7" x14ac:dyDescent="0.25">
      <c r="B53" s="159"/>
      <c r="C53" s="103" t="s">
        <v>302</v>
      </c>
      <c r="D53" s="161"/>
      <c r="E53" s="163"/>
      <c r="F53" s="165"/>
      <c r="G53" s="167"/>
    </row>
    <row r="54" spans="2:7" x14ac:dyDescent="0.3">
      <c r="B54" s="168" t="s">
        <v>143</v>
      </c>
      <c r="C54" s="169"/>
      <c r="D54" s="169"/>
      <c r="E54" s="169"/>
      <c r="F54" s="169"/>
      <c r="G54" s="170"/>
    </row>
    <row r="55" spans="2:7" ht="20.25" customHeight="1" x14ac:dyDescent="0.3">
      <c r="B55" s="158" t="s">
        <v>303</v>
      </c>
      <c r="C55" s="87" t="s">
        <v>304</v>
      </c>
      <c r="D55" s="160" t="s">
        <v>93</v>
      </c>
      <c r="E55" s="162">
        <v>2</v>
      </c>
      <c r="F55" s="164"/>
      <c r="G55" s="166">
        <f>E55*F55</f>
        <v>0</v>
      </c>
    </row>
    <row r="56" spans="2:7" x14ac:dyDescent="0.25">
      <c r="B56" s="159"/>
      <c r="C56" s="103" t="s">
        <v>305</v>
      </c>
      <c r="D56" s="161"/>
      <c r="E56" s="163"/>
      <c r="F56" s="165"/>
      <c r="G56" s="171"/>
    </row>
    <row r="57" spans="2:7" x14ac:dyDescent="0.25">
      <c r="B57" s="158" t="s">
        <v>122</v>
      </c>
      <c r="C57" s="102" t="s">
        <v>213</v>
      </c>
      <c r="D57" s="160" t="s">
        <v>25</v>
      </c>
      <c r="E57" s="162">
        <f>(4*3.38)*1.2</f>
        <v>16.224</v>
      </c>
      <c r="F57" s="164"/>
      <c r="G57" s="166">
        <f>E57*F57</f>
        <v>0</v>
      </c>
    </row>
    <row r="58" spans="2:7" x14ac:dyDescent="0.25">
      <c r="B58" s="159"/>
      <c r="C58" s="103" t="s">
        <v>137</v>
      </c>
      <c r="D58" s="161"/>
      <c r="E58" s="163"/>
      <c r="F58" s="165"/>
      <c r="G58" s="171"/>
    </row>
    <row r="59" spans="2:7" x14ac:dyDescent="0.25">
      <c r="B59" s="158" t="s">
        <v>123</v>
      </c>
      <c r="C59" s="102" t="s">
        <v>214</v>
      </c>
      <c r="D59" s="160" t="s">
        <v>25</v>
      </c>
      <c r="E59" s="162">
        <f>((3.38/0.35))*2.44*1.2</f>
        <v>28.276114285714282</v>
      </c>
      <c r="F59" s="164"/>
      <c r="G59" s="166">
        <f>E59*F59</f>
        <v>0</v>
      </c>
    </row>
    <row r="60" spans="2:7" x14ac:dyDescent="0.25">
      <c r="B60" s="159"/>
      <c r="C60" s="103" t="s">
        <v>138</v>
      </c>
      <c r="D60" s="161"/>
      <c r="E60" s="163"/>
      <c r="F60" s="165"/>
      <c r="G60" s="171"/>
    </row>
    <row r="61" spans="2:7" x14ac:dyDescent="0.3">
      <c r="B61" s="158" t="s">
        <v>124</v>
      </c>
      <c r="C61" s="87" t="s">
        <v>205</v>
      </c>
      <c r="D61" s="160" t="s">
        <v>25</v>
      </c>
      <c r="E61" s="162">
        <f>(2.44*2+(3.38*2))*1.2</f>
        <v>13.968</v>
      </c>
      <c r="F61" s="164"/>
      <c r="G61" s="166">
        <f>E61*F61</f>
        <v>0</v>
      </c>
    </row>
    <row r="62" spans="2:7" x14ac:dyDescent="0.25">
      <c r="B62" s="159"/>
      <c r="C62" s="103" t="s">
        <v>169</v>
      </c>
      <c r="D62" s="161"/>
      <c r="E62" s="163"/>
      <c r="F62" s="165"/>
      <c r="G62" s="167"/>
    </row>
    <row r="63" spans="2:7" x14ac:dyDescent="0.25">
      <c r="B63" s="158" t="s">
        <v>125</v>
      </c>
      <c r="C63" s="102" t="s">
        <v>204</v>
      </c>
      <c r="D63" s="160" t="s">
        <v>2</v>
      </c>
      <c r="E63" s="162">
        <f>((2.44*3.38))*1.2</f>
        <v>9.8966399999999997</v>
      </c>
      <c r="F63" s="164"/>
      <c r="G63" s="166">
        <f>E63*F63</f>
        <v>0</v>
      </c>
    </row>
    <row r="64" spans="2:7" x14ac:dyDescent="0.25">
      <c r="B64" s="159"/>
      <c r="C64" s="103" t="s">
        <v>139</v>
      </c>
      <c r="D64" s="161"/>
      <c r="E64" s="163"/>
      <c r="F64" s="165"/>
      <c r="G64" s="171"/>
    </row>
    <row r="65" spans="2:7" ht="27.6" x14ac:dyDescent="0.3">
      <c r="B65" s="158" t="s">
        <v>126</v>
      </c>
      <c r="C65" s="87" t="s">
        <v>216</v>
      </c>
      <c r="D65" s="160" t="s">
        <v>2</v>
      </c>
      <c r="E65" s="162">
        <f>2.44*(3.38)*1.2</f>
        <v>9.8966399999999997</v>
      </c>
      <c r="F65" s="164"/>
      <c r="G65" s="166">
        <f t="shared" ref="G65" si="14">E65*F65</f>
        <v>0</v>
      </c>
    </row>
    <row r="66" spans="2:7" x14ac:dyDescent="0.25">
      <c r="B66" s="159"/>
      <c r="C66" s="103" t="s">
        <v>140</v>
      </c>
      <c r="D66" s="161"/>
      <c r="E66" s="163"/>
      <c r="F66" s="165"/>
      <c r="G66" s="171"/>
    </row>
    <row r="67" spans="2:7" ht="27.6" x14ac:dyDescent="0.3">
      <c r="B67" s="158" t="s">
        <v>281</v>
      </c>
      <c r="C67" s="87" t="s">
        <v>206</v>
      </c>
      <c r="D67" s="160" t="s">
        <v>25</v>
      </c>
      <c r="E67" s="162">
        <f>((2.44*2+2.11*2)+3.38)*1.2</f>
        <v>14.975999999999999</v>
      </c>
      <c r="F67" s="164"/>
      <c r="G67" s="166">
        <f t="shared" ref="G67" si="15">E67*F67</f>
        <v>0</v>
      </c>
    </row>
    <row r="68" spans="2:7" x14ac:dyDescent="0.25">
      <c r="B68" s="159"/>
      <c r="C68" s="103" t="s">
        <v>141</v>
      </c>
      <c r="D68" s="161"/>
      <c r="E68" s="163"/>
      <c r="F68" s="165"/>
      <c r="G68" s="171"/>
    </row>
    <row r="69" spans="2:7" ht="27.6" x14ac:dyDescent="0.3">
      <c r="B69" s="158" t="s">
        <v>149</v>
      </c>
      <c r="C69" s="87" t="s">
        <v>201</v>
      </c>
      <c r="D69" s="160" t="s">
        <v>93</v>
      </c>
      <c r="E69" s="162">
        <v>2</v>
      </c>
      <c r="F69" s="164"/>
      <c r="G69" s="166">
        <f t="shared" ref="G69" si="16">E69*F69</f>
        <v>0</v>
      </c>
    </row>
    <row r="70" spans="2:7" ht="32.4" customHeight="1" x14ac:dyDescent="0.25">
      <c r="B70" s="159"/>
      <c r="C70" s="103" t="s">
        <v>176</v>
      </c>
      <c r="D70" s="161"/>
      <c r="E70" s="163"/>
      <c r="F70" s="165"/>
      <c r="G70" s="171"/>
    </row>
    <row r="71" spans="2:7" ht="27.6" x14ac:dyDescent="0.3">
      <c r="B71" s="158" t="s">
        <v>150</v>
      </c>
      <c r="C71" s="87" t="s">
        <v>170</v>
      </c>
      <c r="D71" s="160" t="s">
        <v>171</v>
      </c>
      <c r="E71" s="162">
        <v>1</v>
      </c>
      <c r="F71" s="164"/>
      <c r="G71" s="166">
        <f t="shared" ref="G71" si="17">E71*F71</f>
        <v>0</v>
      </c>
    </row>
    <row r="72" spans="2:7" x14ac:dyDescent="0.25">
      <c r="B72" s="159"/>
      <c r="C72" s="103" t="s">
        <v>220</v>
      </c>
      <c r="D72" s="161"/>
      <c r="E72" s="163"/>
      <c r="F72" s="165"/>
      <c r="G72" s="171"/>
    </row>
    <row r="73" spans="2:7" x14ac:dyDescent="0.3">
      <c r="B73" s="158" t="s">
        <v>151</v>
      </c>
      <c r="C73" s="87" t="s">
        <v>224</v>
      </c>
      <c r="D73" s="160" t="s">
        <v>93</v>
      </c>
      <c r="E73" s="162">
        <v>2</v>
      </c>
      <c r="F73" s="164"/>
      <c r="G73" s="166">
        <f t="shared" ref="G73" si="18">E73*F73</f>
        <v>0</v>
      </c>
    </row>
    <row r="74" spans="2:7" x14ac:dyDescent="0.25">
      <c r="B74" s="159"/>
      <c r="C74" s="103" t="s">
        <v>225</v>
      </c>
      <c r="D74" s="161"/>
      <c r="E74" s="163"/>
      <c r="F74" s="165"/>
      <c r="G74" s="171"/>
    </row>
    <row r="75" spans="2:7" x14ac:dyDescent="0.3">
      <c r="B75" s="168" t="s">
        <v>115</v>
      </c>
      <c r="C75" s="169"/>
      <c r="D75" s="169"/>
      <c r="E75" s="169"/>
      <c r="F75" s="169"/>
      <c r="G75" s="170"/>
    </row>
    <row r="76" spans="2:7" x14ac:dyDescent="0.3">
      <c r="B76" s="158" t="s">
        <v>152</v>
      </c>
      <c r="C76" s="87" t="s">
        <v>132</v>
      </c>
      <c r="D76" s="160" t="s">
        <v>2</v>
      </c>
      <c r="E76" s="162">
        <f>E50-10.41</f>
        <v>55.585487999999984</v>
      </c>
      <c r="F76" s="164"/>
      <c r="G76" s="166">
        <f>E76*F76</f>
        <v>0</v>
      </c>
    </row>
    <row r="77" spans="2:7" x14ac:dyDescent="0.3">
      <c r="B77" s="159"/>
      <c r="C77" s="88" t="s">
        <v>133</v>
      </c>
      <c r="D77" s="161"/>
      <c r="E77" s="163"/>
      <c r="F77" s="165"/>
      <c r="G77" s="171"/>
    </row>
    <row r="78" spans="2:7" ht="33" customHeight="1" x14ac:dyDescent="0.3">
      <c r="B78" s="158" t="s">
        <v>153</v>
      </c>
      <c r="C78" s="87" t="s">
        <v>187</v>
      </c>
      <c r="D78" s="160" t="s">
        <v>2</v>
      </c>
      <c r="E78" s="162">
        <f>E76</f>
        <v>55.585487999999984</v>
      </c>
      <c r="F78" s="164"/>
      <c r="G78" s="166">
        <f>E78*F78</f>
        <v>0</v>
      </c>
    </row>
    <row r="79" spans="2:7" x14ac:dyDescent="0.3">
      <c r="B79" s="159"/>
      <c r="C79" s="88" t="s">
        <v>133</v>
      </c>
      <c r="D79" s="161"/>
      <c r="E79" s="163"/>
      <c r="F79" s="165"/>
      <c r="G79" s="171"/>
    </row>
    <row r="80" spans="2:7" ht="46.8" customHeight="1" x14ac:dyDescent="0.3">
      <c r="B80" s="158" t="s">
        <v>154</v>
      </c>
      <c r="C80" s="87" t="s">
        <v>221</v>
      </c>
      <c r="D80" s="160" t="s">
        <v>171</v>
      </c>
      <c r="E80" s="162">
        <v>1</v>
      </c>
      <c r="F80" s="164"/>
      <c r="G80" s="166">
        <f>E80*F80</f>
        <v>0</v>
      </c>
    </row>
    <row r="81" spans="2:7" x14ac:dyDescent="0.3">
      <c r="B81" s="159"/>
      <c r="C81" s="88" t="s">
        <v>222</v>
      </c>
      <c r="D81" s="161"/>
      <c r="E81" s="163"/>
      <c r="F81" s="165"/>
      <c r="G81" s="171"/>
    </row>
    <row r="82" spans="2:7" x14ac:dyDescent="0.3">
      <c r="B82" s="168" t="s">
        <v>142</v>
      </c>
      <c r="C82" s="169"/>
      <c r="D82" s="169"/>
      <c r="E82" s="169"/>
      <c r="F82" s="169"/>
      <c r="G82" s="170"/>
    </row>
    <row r="83" spans="2:7" x14ac:dyDescent="0.25">
      <c r="B83" s="158" t="s">
        <v>155</v>
      </c>
      <c r="C83" s="102" t="s">
        <v>172</v>
      </c>
      <c r="D83" s="160" t="s">
        <v>93</v>
      </c>
      <c r="E83" s="162">
        <v>2</v>
      </c>
      <c r="F83" s="164"/>
      <c r="G83" s="166">
        <f>E83*F83</f>
        <v>0</v>
      </c>
    </row>
    <row r="84" spans="2:7" x14ac:dyDescent="0.25">
      <c r="B84" s="159"/>
      <c r="C84" s="103" t="s">
        <v>144</v>
      </c>
      <c r="D84" s="161"/>
      <c r="E84" s="163"/>
      <c r="F84" s="165"/>
      <c r="G84" s="171"/>
    </row>
    <row r="85" spans="2:7" x14ac:dyDescent="0.25">
      <c r="B85" s="158" t="s">
        <v>156</v>
      </c>
      <c r="C85" s="102" t="s">
        <v>223</v>
      </c>
      <c r="D85" s="160" t="s">
        <v>93</v>
      </c>
      <c r="E85" s="162">
        <v>8</v>
      </c>
      <c r="F85" s="164"/>
      <c r="G85" s="166">
        <f>E85*F85</f>
        <v>0</v>
      </c>
    </row>
    <row r="86" spans="2:7" x14ac:dyDescent="0.25">
      <c r="B86" s="159"/>
      <c r="C86" s="103" t="s">
        <v>144</v>
      </c>
      <c r="D86" s="161"/>
      <c r="E86" s="163"/>
      <c r="F86" s="165"/>
      <c r="G86" s="171"/>
    </row>
    <row r="87" spans="2:7" x14ac:dyDescent="0.25">
      <c r="B87" s="158" t="s">
        <v>157</v>
      </c>
      <c r="C87" s="102" t="s">
        <v>173</v>
      </c>
      <c r="D87" s="160" t="s">
        <v>25</v>
      </c>
      <c r="E87" s="162">
        <v>12</v>
      </c>
      <c r="F87" s="164"/>
      <c r="G87" s="166">
        <f>E87*F87</f>
        <v>0</v>
      </c>
    </row>
    <row r="88" spans="2:7" x14ac:dyDescent="0.25">
      <c r="B88" s="159"/>
      <c r="C88" s="103" t="s">
        <v>144</v>
      </c>
      <c r="D88" s="161"/>
      <c r="E88" s="163"/>
      <c r="F88" s="165"/>
      <c r="G88" s="171"/>
    </row>
    <row r="89" spans="2:7" x14ac:dyDescent="0.25">
      <c r="B89" s="158" t="s">
        <v>158</v>
      </c>
      <c r="C89" s="102" t="s">
        <v>145</v>
      </c>
      <c r="D89" s="160" t="s">
        <v>25</v>
      </c>
      <c r="E89" s="162">
        <v>10</v>
      </c>
      <c r="F89" s="164"/>
      <c r="G89" s="166">
        <f>E89*F89</f>
        <v>0</v>
      </c>
    </row>
    <row r="90" spans="2:7" x14ac:dyDescent="0.25">
      <c r="B90" s="159"/>
      <c r="C90" s="103" t="s">
        <v>146</v>
      </c>
      <c r="D90" s="161"/>
      <c r="E90" s="163"/>
      <c r="F90" s="165"/>
      <c r="G90" s="167"/>
    </row>
    <row r="91" spans="2:7" x14ac:dyDescent="0.25">
      <c r="B91" s="158" t="s">
        <v>178</v>
      </c>
      <c r="C91" s="102" t="s">
        <v>147</v>
      </c>
      <c r="D91" s="160" t="s">
        <v>93</v>
      </c>
      <c r="E91" s="162">
        <v>2</v>
      </c>
      <c r="F91" s="164"/>
      <c r="G91" s="166">
        <f>E91*F91</f>
        <v>0</v>
      </c>
    </row>
    <row r="92" spans="2:7" x14ac:dyDescent="0.25">
      <c r="B92" s="159"/>
      <c r="C92" s="103" t="s">
        <v>146</v>
      </c>
      <c r="D92" s="161"/>
      <c r="E92" s="163"/>
      <c r="F92" s="165"/>
      <c r="G92" s="167"/>
    </row>
    <row r="93" spans="2:7" x14ac:dyDescent="0.25">
      <c r="B93" s="158" t="s">
        <v>179</v>
      </c>
      <c r="C93" s="102" t="s">
        <v>306</v>
      </c>
      <c r="D93" s="160" t="s">
        <v>93</v>
      </c>
      <c r="E93" s="162">
        <v>2</v>
      </c>
      <c r="F93" s="164"/>
      <c r="G93" s="166">
        <f>E93*F93</f>
        <v>0</v>
      </c>
    </row>
    <row r="94" spans="2:7" x14ac:dyDescent="0.25">
      <c r="B94" s="159"/>
      <c r="C94" s="103" t="s">
        <v>307</v>
      </c>
      <c r="D94" s="161"/>
      <c r="E94" s="163"/>
      <c r="F94" s="165"/>
      <c r="G94" s="167"/>
    </row>
    <row r="95" spans="2:7" x14ac:dyDescent="0.25">
      <c r="B95" s="158" t="s">
        <v>180</v>
      </c>
      <c r="C95" s="102" t="s">
        <v>314</v>
      </c>
      <c r="D95" s="160" t="s">
        <v>93</v>
      </c>
      <c r="E95" s="162">
        <v>1</v>
      </c>
      <c r="F95" s="164"/>
      <c r="G95" s="166">
        <f>E95*F95</f>
        <v>0</v>
      </c>
    </row>
    <row r="96" spans="2:7" x14ac:dyDescent="0.25">
      <c r="B96" s="159"/>
      <c r="C96" s="103" t="s">
        <v>308</v>
      </c>
      <c r="D96" s="161"/>
      <c r="E96" s="163"/>
      <c r="F96" s="165"/>
      <c r="G96" s="167"/>
    </row>
    <row r="97" spans="2:7" x14ac:dyDescent="0.25">
      <c r="B97" s="158" t="s">
        <v>181</v>
      </c>
      <c r="C97" s="102" t="s">
        <v>188</v>
      </c>
      <c r="D97" s="160" t="s">
        <v>93</v>
      </c>
      <c r="E97" s="162">
        <v>4</v>
      </c>
      <c r="F97" s="164"/>
      <c r="G97" s="166">
        <f>E97*F97</f>
        <v>0</v>
      </c>
    </row>
    <row r="98" spans="2:7" x14ac:dyDescent="0.25">
      <c r="B98" s="159"/>
      <c r="C98" s="103" t="s">
        <v>189</v>
      </c>
      <c r="D98" s="161"/>
      <c r="E98" s="163"/>
      <c r="F98" s="165"/>
      <c r="G98" s="167"/>
    </row>
    <row r="99" spans="2:7" x14ac:dyDescent="0.3">
      <c r="B99" s="158" t="s">
        <v>182</v>
      </c>
      <c r="C99" s="87" t="s">
        <v>207</v>
      </c>
      <c r="D99" s="160" t="s">
        <v>93</v>
      </c>
      <c r="E99" s="162">
        <v>2</v>
      </c>
      <c r="F99" s="164"/>
      <c r="G99" s="166">
        <f>E99*F99</f>
        <v>0</v>
      </c>
    </row>
    <row r="100" spans="2:7" x14ac:dyDescent="0.25">
      <c r="B100" s="159"/>
      <c r="C100" s="103" t="s">
        <v>208</v>
      </c>
      <c r="D100" s="161"/>
      <c r="E100" s="163"/>
      <c r="F100" s="165"/>
      <c r="G100" s="167"/>
    </row>
    <row r="101" spans="2:7" x14ac:dyDescent="0.25">
      <c r="B101" s="158" t="s">
        <v>183</v>
      </c>
      <c r="C101" s="102" t="s">
        <v>159</v>
      </c>
      <c r="D101" s="160" t="s">
        <v>93</v>
      </c>
      <c r="E101" s="162">
        <v>2</v>
      </c>
      <c r="F101" s="164"/>
      <c r="G101" s="166">
        <f>E101*F101</f>
        <v>0</v>
      </c>
    </row>
    <row r="102" spans="2:7" x14ac:dyDescent="0.25">
      <c r="B102" s="159"/>
      <c r="C102" s="103" t="s">
        <v>160</v>
      </c>
      <c r="D102" s="161"/>
      <c r="E102" s="163"/>
      <c r="F102" s="165"/>
      <c r="G102" s="171"/>
    </row>
    <row r="103" spans="2:7" x14ac:dyDescent="0.25">
      <c r="B103" s="158" t="s">
        <v>184</v>
      </c>
      <c r="C103" s="102" t="s">
        <v>161</v>
      </c>
      <c r="D103" s="160" t="s">
        <v>93</v>
      </c>
      <c r="E103" s="162">
        <v>2</v>
      </c>
      <c r="F103" s="164"/>
      <c r="G103" s="166">
        <f>E103*F103</f>
        <v>0</v>
      </c>
    </row>
    <row r="104" spans="2:7" x14ac:dyDescent="0.25">
      <c r="B104" s="159"/>
      <c r="C104" s="103" t="s">
        <v>309</v>
      </c>
      <c r="D104" s="161"/>
      <c r="E104" s="163"/>
      <c r="F104" s="165"/>
      <c r="G104" s="171"/>
    </row>
    <row r="105" spans="2:7" x14ac:dyDescent="0.25">
      <c r="B105" s="158" t="s">
        <v>185</v>
      </c>
      <c r="C105" s="102" t="s">
        <v>229</v>
      </c>
      <c r="D105" s="160" t="s">
        <v>93</v>
      </c>
      <c r="E105" s="162">
        <v>10</v>
      </c>
      <c r="F105" s="164"/>
      <c r="G105" s="166">
        <f>E105*F105</f>
        <v>0</v>
      </c>
    </row>
    <row r="106" spans="2:7" ht="33" customHeight="1" x14ac:dyDescent="0.25">
      <c r="B106" s="159"/>
      <c r="C106" s="103" t="s">
        <v>230</v>
      </c>
      <c r="D106" s="161"/>
      <c r="E106" s="163"/>
      <c r="F106" s="165"/>
      <c r="G106" s="171"/>
    </row>
    <row r="107" spans="2:7" x14ac:dyDescent="0.3">
      <c r="B107" s="168" t="s">
        <v>177</v>
      </c>
      <c r="C107" s="169"/>
      <c r="D107" s="169"/>
      <c r="E107" s="169"/>
      <c r="F107" s="169"/>
      <c r="G107" s="170"/>
    </row>
    <row r="108" spans="2:7" x14ac:dyDescent="0.25">
      <c r="B108" s="138" t="s">
        <v>186</v>
      </c>
      <c r="C108" s="105" t="s">
        <v>211</v>
      </c>
      <c r="D108" s="106" t="s">
        <v>93</v>
      </c>
      <c r="E108" s="124">
        <v>2</v>
      </c>
      <c r="F108" s="125"/>
      <c r="G108" s="107">
        <f t="shared" ref="G108" si="19">E108*F108</f>
        <v>0</v>
      </c>
    </row>
    <row r="109" spans="2:7" x14ac:dyDescent="0.3">
      <c r="B109" s="126"/>
      <c r="C109" s="197" t="s">
        <v>310</v>
      </c>
      <c r="D109" s="197"/>
      <c r="E109" s="197"/>
      <c r="F109" s="197"/>
      <c r="G109" s="81">
        <f>+SUM(G16:G108)</f>
        <v>0</v>
      </c>
    </row>
    <row r="110" spans="2:7" x14ac:dyDescent="0.3">
      <c r="B110" s="152"/>
      <c r="C110" s="153"/>
      <c r="D110" s="153"/>
      <c r="E110" s="153"/>
      <c r="F110" s="153"/>
      <c r="G110" s="131"/>
    </row>
    <row r="111" spans="2:7" x14ac:dyDescent="0.3">
      <c r="B111" s="152"/>
      <c r="C111" s="153"/>
      <c r="D111" s="153"/>
      <c r="E111" s="153"/>
      <c r="F111" s="153"/>
      <c r="G111" s="131"/>
    </row>
    <row r="112" spans="2:7" x14ac:dyDescent="0.3">
      <c r="B112" s="127" t="s">
        <v>198</v>
      </c>
      <c r="C112" s="184" t="s">
        <v>316</v>
      </c>
      <c r="D112" s="184"/>
      <c r="E112" s="184"/>
      <c r="F112" s="184"/>
      <c r="G112" s="185"/>
    </row>
    <row r="113" spans="2:7" x14ac:dyDescent="0.3">
      <c r="B113" s="198" t="s">
        <v>317</v>
      </c>
      <c r="C113" s="186"/>
      <c r="D113" s="186"/>
      <c r="E113" s="186"/>
      <c r="F113" s="186"/>
      <c r="G113" s="199"/>
    </row>
    <row r="114" spans="2:7" x14ac:dyDescent="0.3">
      <c r="B114" s="158" t="s">
        <v>226</v>
      </c>
      <c r="C114" s="87" t="s">
        <v>110</v>
      </c>
      <c r="D114" s="160" t="s">
        <v>2</v>
      </c>
      <c r="E114" s="162">
        <v>6</v>
      </c>
      <c r="F114" s="164"/>
      <c r="G114" s="166">
        <f t="shared" ref="G114" si="20">E114*F114</f>
        <v>0</v>
      </c>
    </row>
    <row r="115" spans="2:7" x14ac:dyDescent="0.3">
      <c r="B115" s="159"/>
      <c r="C115" s="88" t="s">
        <v>228</v>
      </c>
      <c r="D115" s="161"/>
      <c r="E115" s="163"/>
      <c r="F115" s="165"/>
      <c r="G115" s="167"/>
    </row>
    <row r="116" spans="2:7" x14ac:dyDescent="0.3">
      <c r="B116" s="158" t="s">
        <v>199</v>
      </c>
      <c r="C116" s="87" t="s">
        <v>318</v>
      </c>
      <c r="D116" s="160" t="s">
        <v>171</v>
      </c>
      <c r="E116" s="162">
        <v>2</v>
      </c>
      <c r="F116" s="164"/>
      <c r="G116" s="166">
        <f t="shared" ref="G116" si="21">E116*F116</f>
        <v>0</v>
      </c>
    </row>
    <row r="117" spans="2:7" x14ac:dyDescent="0.25">
      <c r="B117" s="159"/>
      <c r="C117" s="103" t="s">
        <v>164</v>
      </c>
      <c r="D117" s="161"/>
      <c r="E117" s="163"/>
      <c r="F117" s="165"/>
      <c r="G117" s="167"/>
    </row>
    <row r="118" spans="2:7" x14ac:dyDescent="0.3">
      <c r="B118" s="172" t="s">
        <v>115</v>
      </c>
      <c r="C118" s="173"/>
      <c r="D118" s="173"/>
      <c r="E118" s="173"/>
      <c r="F118" s="173"/>
      <c r="G118" s="174"/>
    </row>
    <row r="119" spans="2:7" x14ac:dyDescent="0.3">
      <c r="B119" s="158" t="s">
        <v>319</v>
      </c>
      <c r="C119" s="87" t="s">
        <v>187</v>
      </c>
      <c r="D119" s="160" t="s">
        <v>2</v>
      </c>
      <c r="E119" s="162">
        <v>48</v>
      </c>
      <c r="F119" s="164"/>
      <c r="G119" s="166">
        <f>E119*F119</f>
        <v>0</v>
      </c>
    </row>
    <row r="120" spans="2:7" x14ac:dyDescent="0.3">
      <c r="B120" s="159"/>
      <c r="C120" s="88" t="s">
        <v>320</v>
      </c>
      <c r="D120" s="161"/>
      <c r="E120" s="163"/>
      <c r="F120" s="165"/>
      <c r="G120" s="171"/>
    </row>
    <row r="121" spans="2:7" x14ac:dyDescent="0.3">
      <c r="B121" s="168" t="s">
        <v>321</v>
      </c>
      <c r="C121" s="169"/>
      <c r="D121" s="169"/>
      <c r="E121" s="169"/>
      <c r="F121" s="169"/>
      <c r="G121" s="170"/>
    </row>
    <row r="122" spans="2:7" x14ac:dyDescent="0.25">
      <c r="B122" s="158" t="s">
        <v>231</v>
      </c>
      <c r="C122" s="102" t="s">
        <v>237</v>
      </c>
      <c r="D122" s="160" t="s">
        <v>93</v>
      </c>
      <c r="E122" s="162">
        <v>2</v>
      </c>
      <c r="F122" s="164"/>
      <c r="G122" s="166">
        <f>E122*F122</f>
        <v>0</v>
      </c>
    </row>
    <row r="123" spans="2:7" x14ac:dyDescent="0.25">
      <c r="B123" s="159"/>
      <c r="C123" s="103" t="s">
        <v>160</v>
      </c>
      <c r="D123" s="161"/>
      <c r="E123" s="163"/>
      <c r="F123" s="165"/>
      <c r="G123" s="171"/>
    </row>
    <row r="124" spans="2:7" x14ac:dyDescent="0.3">
      <c r="B124" s="158" t="s">
        <v>200</v>
      </c>
      <c r="C124" s="87" t="s">
        <v>322</v>
      </c>
      <c r="D124" s="160" t="s">
        <v>93</v>
      </c>
      <c r="E124" s="162">
        <v>2</v>
      </c>
      <c r="F124" s="164"/>
      <c r="G124" s="166">
        <f>E124*F124</f>
        <v>0</v>
      </c>
    </row>
    <row r="125" spans="2:7" x14ac:dyDescent="0.3">
      <c r="B125" s="159"/>
      <c r="C125" s="88" t="s">
        <v>323</v>
      </c>
      <c r="D125" s="161"/>
      <c r="E125" s="163"/>
      <c r="F125" s="165"/>
      <c r="G125" s="167"/>
    </row>
    <row r="126" spans="2:7" x14ac:dyDescent="0.3">
      <c r="B126" s="158" t="s">
        <v>282</v>
      </c>
      <c r="C126" s="87" t="s">
        <v>205</v>
      </c>
      <c r="D126" s="160" t="s">
        <v>25</v>
      </c>
      <c r="E126" s="162">
        <v>10</v>
      </c>
      <c r="F126" s="164"/>
      <c r="G126" s="166">
        <f>E126*F126</f>
        <v>0</v>
      </c>
    </row>
    <row r="127" spans="2:7" x14ac:dyDescent="0.25">
      <c r="B127" s="159"/>
      <c r="C127" s="103" t="s">
        <v>169</v>
      </c>
      <c r="D127" s="161"/>
      <c r="E127" s="163"/>
      <c r="F127" s="165"/>
      <c r="G127" s="167"/>
    </row>
    <row r="128" spans="2:7" x14ac:dyDescent="0.3">
      <c r="B128" s="168" t="s">
        <v>177</v>
      </c>
      <c r="C128" s="169"/>
      <c r="D128" s="169"/>
      <c r="E128" s="169"/>
      <c r="F128" s="169"/>
      <c r="G128" s="170"/>
    </row>
    <row r="129" spans="2:7" x14ac:dyDescent="0.25">
      <c r="B129" s="138" t="s">
        <v>227</v>
      </c>
      <c r="C129" s="102" t="s">
        <v>209</v>
      </c>
      <c r="D129" s="106" t="s">
        <v>93</v>
      </c>
      <c r="E129" s="124">
        <v>1</v>
      </c>
      <c r="F129" s="125"/>
      <c r="G129" s="107">
        <f>E129*F129</f>
        <v>0</v>
      </c>
    </row>
    <row r="130" spans="2:7" x14ac:dyDescent="0.25">
      <c r="B130" s="138" t="s">
        <v>232</v>
      </c>
      <c r="C130" s="102" t="s">
        <v>210</v>
      </c>
      <c r="D130" s="106" t="s">
        <v>93</v>
      </c>
      <c r="E130" s="124">
        <v>1</v>
      </c>
      <c r="F130" s="125"/>
      <c r="G130" s="107">
        <f t="shared" ref="G130" si="22">E130*F130</f>
        <v>0</v>
      </c>
    </row>
    <row r="131" spans="2:7" x14ac:dyDescent="0.3">
      <c r="B131" s="190" t="s">
        <v>235</v>
      </c>
      <c r="C131" s="190"/>
      <c r="D131" s="190"/>
      <c r="E131" s="190"/>
      <c r="F131" s="190"/>
      <c r="G131" s="134">
        <f>SUM(G114:G130)</f>
        <v>0</v>
      </c>
    </row>
    <row r="134" spans="2:7" x14ac:dyDescent="0.3">
      <c r="B134" s="80" t="s">
        <v>236</v>
      </c>
      <c r="C134" s="184" t="s">
        <v>325</v>
      </c>
      <c r="D134" s="184"/>
      <c r="E134" s="184"/>
      <c r="F134" s="184"/>
      <c r="G134" s="185"/>
    </row>
    <row r="135" spans="2:7" x14ac:dyDescent="0.3">
      <c r="B135" s="186" t="s">
        <v>113</v>
      </c>
      <c r="C135" s="186"/>
      <c r="D135" s="186"/>
      <c r="E135" s="186"/>
      <c r="F135" s="186"/>
      <c r="G135" s="186"/>
    </row>
    <row r="136" spans="2:7" x14ac:dyDescent="0.3">
      <c r="B136" s="158" t="s">
        <v>226</v>
      </c>
      <c r="C136" s="87" t="s">
        <v>110</v>
      </c>
      <c r="D136" s="160" t="s">
        <v>2</v>
      </c>
      <c r="E136" s="162">
        <v>5</v>
      </c>
      <c r="F136" s="164"/>
      <c r="G136" s="166">
        <f t="shared" ref="G136" si="23">E136*F136</f>
        <v>0</v>
      </c>
    </row>
    <row r="137" spans="2:7" x14ac:dyDescent="0.3">
      <c r="B137" s="159"/>
      <c r="C137" s="88" t="s">
        <v>247</v>
      </c>
      <c r="D137" s="161"/>
      <c r="E137" s="163"/>
      <c r="F137" s="165"/>
      <c r="G137" s="167"/>
    </row>
    <row r="138" spans="2:7" x14ac:dyDescent="0.3">
      <c r="B138" s="158" t="s">
        <v>199</v>
      </c>
      <c r="C138" s="87" t="s">
        <v>162</v>
      </c>
      <c r="D138" s="160" t="s">
        <v>4</v>
      </c>
      <c r="E138" s="162">
        <v>0.5</v>
      </c>
      <c r="F138" s="164"/>
      <c r="G138" s="166">
        <f t="shared" ref="G138" si="24">E138*F138</f>
        <v>0</v>
      </c>
    </row>
    <row r="139" spans="2:7" x14ac:dyDescent="0.3">
      <c r="B139" s="159"/>
      <c r="C139" s="88" t="s">
        <v>247</v>
      </c>
      <c r="D139" s="161"/>
      <c r="E139" s="163"/>
      <c r="F139" s="165"/>
      <c r="G139" s="167"/>
    </row>
    <row r="140" spans="2:7" x14ac:dyDescent="0.3">
      <c r="B140" s="158" t="s">
        <v>319</v>
      </c>
      <c r="C140" s="87" t="s">
        <v>248</v>
      </c>
      <c r="D140" s="160" t="s">
        <v>4</v>
      </c>
      <c r="E140" s="162">
        <v>15.28</v>
      </c>
      <c r="F140" s="164"/>
      <c r="G140" s="166">
        <f t="shared" ref="G140" si="25">E140*F140</f>
        <v>0</v>
      </c>
    </row>
    <row r="141" spans="2:7" x14ac:dyDescent="0.3">
      <c r="B141" s="159"/>
      <c r="C141" s="88" t="s">
        <v>249</v>
      </c>
      <c r="D141" s="161"/>
      <c r="E141" s="163"/>
      <c r="F141" s="165"/>
      <c r="G141" s="167"/>
    </row>
    <row r="142" spans="2:7" x14ac:dyDescent="0.3">
      <c r="B142" s="158" t="s">
        <v>231</v>
      </c>
      <c r="C142" s="87" t="s">
        <v>212</v>
      </c>
      <c r="D142" s="160" t="s">
        <v>4</v>
      </c>
      <c r="E142" s="162">
        <v>0.2</v>
      </c>
      <c r="F142" s="164"/>
      <c r="G142" s="166">
        <f t="shared" ref="G142" si="26">E142*F142</f>
        <v>0</v>
      </c>
    </row>
    <row r="143" spans="2:7" x14ac:dyDescent="0.3">
      <c r="B143" s="159"/>
      <c r="C143" s="104" t="s">
        <v>247</v>
      </c>
      <c r="D143" s="161"/>
      <c r="E143" s="163"/>
      <c r="F143" s="165"/>
      <c r="G143" s="167"/>
    </row>
    <row r="144" spans="2:7" x14ac:dyDescent="0.3">
      <c r="B144" s="172" t="s">
        <v>250</v>
      </c>
      <c r="C144" s="173"/>
      <c r="D144" s="173"/>
      <c r="E144" s="173"/>
      <c r="F144" s="173"/>
      <c r="G144" s="174"/>
    </row>
    <row r="145" spans="2:7" x14ac:dyDescent="0.3">
      <c r="B145" s="158" t="s">
        <v>282</v>
      </c>
      <c r="C145" s="87" t="s">
        <v>135</v>
      </c>
      <c r="D145" s="160" t="s">
        <v>2</v>
      </c>
      <c r="E145" s="162">
        <v>3.35</v>
      </c>
      <c r="F145" s="164"/>
      <c r="G145" s="166">
        <f t="shared" ref="G145" si="27">E145*F145</f>
        <v>0</v>
      </c>
    </row>
    <row r="146" spans="2:7" x14ac:dyDescent="0.3">
      <c r="B146" s="159"/>
      <c r="C146" s="88" t="s">
        <v>251</v>
      </c>
      <c r="D146" s="161"/>
      <c r="E146" s="163"/>
      <c r="F146" s="165"/>
      <c r="G146" s="171"/>
    </row>
    <row r="147" spans="2:7" x14ac:dyDescent="0.3">
      <c r="B147" s="158" t="s">
        <v>227</v>
      </c>
      <c r="C147" s="87" t="s">
        <v>165</v>
      </c>
      <c r="D147" s="160" t="s">
        <v>4</v>
      </c>
      <c r="E147" s="162">
        <v>0.17</v>
      </c>
      <c r="F147" s="164"/>
      <c r="G147" s="166">
        <f t="shared" ref="G147" si="28">E147*F147</f>
        <v>0</v>
      </c>
    </row>
    <row r="148" spans="2:7" x14ac:dyDescent="0.3">
      <c r="B148" s="159"/>
      <c r="C148" s="88" t="s">
        <v>252</v>
      </c>
      <c r="D148" s="161"/>
      <c r="E148" s="163"/>
      <c r="F148" s="165"/>
      <c r="G148" s="171"/>
    </row>
    <row r="149" spans="2:7" x14ac:dyDescent="0.3">
      <c r="B149" s="158" t="s">
        <v>232</v>
      </c>
      <c r="C149" s="87" t="s">
        <v>253</v>
      </c>
      <c r="D149" s="160" t="s">
        <v>4</v>
      </c>
      <c r="E149" s="162">
        <v>0.4</v>
      </c>
      <c r="F149" s="164"/>
      <c r="G149" s="166">
        <f t="shared" ref="G149" si="29">E149*F149</f>
        <v>0</v>
      </c>
    </row>
    <row r="150" spans="2:7" x14ac:dyDescent="0.3">
      <c r="B150" s="159"/>
      <c r="C150" s="104" t="s">
        <v>254</v>
      </c>
      <c r="D150" s="161"/>
      <c r="E150" s="163"/>
      <c r="F150" s="165"/>
      <c r="G150" s="171"/>
    </row>
    <row r="151" spans="2:7" x14ac:dyDescent="0.3">
      <c r="B151" s="158" t="s">
        <v>233</v>
      </c>
      <c r="C151" s="87" t="s">
        <v>136</v>
      </c>
      <c r="D151" s="160" t="s">
        <v>4</v>
      </c>
      <c r="E151" s="162">
        <v>0.45</v>
      </c>
      <c r="F151" s="164"/>
      <c r="G151" s="166">
        <f t="shared" ref="G151" si="30">E151*F151</f>
        <v>0</v>
      </c>
    </row>
    <row r="152" spans="2:7" x14ac:dyDescent="0.3">
      <c r="B152" s="159"/>
      <c r="C152" s="88" t="s">
        <v>255</v>
      </c>
      <c r="D152" s="161"/>
      <c r="E152" s="163"/>
      <c r="F152" s="165"/>
      <c r="G152" s="171"/>
    </row>
    <row r="153" spans="2:7" x14ac:dyDescent="0.3">
      <c r="B153" s="158" t="s">
        <v>234</v>
      </c>
      <c r="C153" s="87" t="s">
        <v>129</v>
      </c>
      <c r="D153" s="160" t="s">
        <v>4</v>
      </c>
      <c r="E153" s="162">
        <v>0.6</v>
      </c>
      <c r="F153" s="164"/>
      <c r="G153" s="166">
        <f t="shared" ref="G153" si="31">E153*F153</f>
        <v>0</v>
      </c>
    </row>
    <row r="154" spans="2:7" x14ac:dyDescent="0.3">
      <c r="B154" s="159"/>
      <c r="C154" s="88" t="s">
        <v>256</v>
      </c>
      <c r="D154" s="161"/>
      <c r="E154" s="163"/>
      <c r="F154" s="165"/>
      <c r="G154" s="171"/>
    </row>
    <row r="155" spans="2:7" x14ac:dyDescent="0.25">
      <c r="B155" s="158" t="s">
        <v>326</v>
      </c>
      <c r="C155" s="102" t="s">
        <v>114</v>
      </c>
      <c r="D155" s="160" t="s">
        <v>14</v>
      </c>
      <c r="E155" s="162">
        <v>25</v>
      </c>
      <c r="F155" s="164"/>
      <c r="G155" s="166">
        <f>E155*F155</f>
        <v>0</v>
      </c>
    </row>
    <row r="156" spans="2:7" x14ac:dyDescent="0.3">
      <c r="B156" s="159"/>
      <c r="C156" s="88" t="s">
        <v>256</v>
      </c>
      <c r="D156" s="161"/>
      <c r="E156" s="163"/>
      <c r="F156" s="165"/>
      <c r="G156" s="167"/>
    </row>
    <row r="157" spans="2:7" x14ac:dyDescent="0.25">
      <c r="B157" s="158" t="s">
        <v>327</v>
      </c>
      <c r="C157" s="102" t="s">
        <v>134</v>
      </c>
      <c r="D157" s="160" t="s">
        <v>2</v>
      </c>
      <c r="E157" s="162">
        <v>11</v>
      </c>
      <c r="F157" s="164"/>
      <c r="G157" s="166">
        <f>E157*F157</f>
        <v>0</v>
      </c>
    </row>
    <row r="158" spans="2:7" x14ac:dyDescent="0.25">
      <c r="B158" s="159"/>
      <c r="C158" s="93" t="s">
        <v>148</v>
      </c>
      <c r="D158" s="161"/>
      <c r="E158" s="163"/>
      <c r="F158" s="165"/>
      <c r="G158" s="167"/>
    </row>
    <row r="159" spans="2:7" x14ac:dyDescent="0.3">
      <c r="B159" s="158" t="s">
        <v>328</v>
      </c>
      <c r="C159" s="87" t="s">
        <v>257</v>
      </c>
      <c r="D159" s="160" t="s">
        <v>93</v>
      </c>
      <c r="E159" s="162">
        <v>14</v>
      </c>
      <c r="F159" s="164"/>
      <c r="G159" s="166">
        <f t="shared" ref="G159" si="32">E159*F159</f>
        <v>0</v>
      </c>
    </row>
    <row r="160" spans="2:7" x14ac:dyDescent="0.25">
      <c r="B160" s="159"/>
      <c r="C160" s="93" t="s">
        <v>258</v>
      </c>
      <c r="D160" s="161"/>
      <c r="E160" s="163"/>
      <c r="F160" s="165"/>
      <c r="G160" s="171"/>
    </row>
    <row r="161" spans="2:7" x14ac:dyDescent="0.3">
      <c r="B161" s="158" t="s">
        <v>329</v>
      </c>
      <c r="C161" s="87" t="s">
        <v>259</v>
      </c>
      <c r="D161" s="160" t="s">
        <v>93</v>
      </c>
      <c r="E161" s="162">
        <v>5</v>
      </c>
      <c r="F161" s="164"/>
      <c r="G161" s="166">
        <f t="shared" ref="G161" si="33">E161*F161</f>
        <v>0</v>
      </c>
    </row>
    <row r="162" spans="2:7" x14ac:dyDescent="0.25">
      <c r="B162" s="159"/>
      <c r="C162" s="93" t="s">
        <v>258</v>
      </c>
      <c r="D162" s="161"/>
      <c r="E162" s="163"/>
      <c r="F162" s="165"/>
      <c r="G162" s="171"/>
    </row>
    <row r="163" spans="2:7" x14ac:dyDescent="0.3">
      <c r="B163" s="158" t="s">
        <v>330</v>
      </c>
      <c r="C163" s="87" t="s">
        <v>260</v>
      </c>
      <c r="D163" s="160" t="s">
        <v>93</v>
      </c>
      <c r="E163" s="162">
        <v>1</v>
      </c>
      <c r="F163" s="164"/>
      <c r="G163" s="166">
        <f t="shared" ref="G163" si="34">E163*F163</f>
        <v>0</v>
      </c>
    </row>
    <row r="164" spans="2:7" x14ac:dyDescent="0.25">
      <c r="B164" s="159"/>
      <c r="C164" s="93" t="s">
        <v>258</v>
      </c>
      <c r="D164" s="161"/>
      <c r="E164" s="163"/>
      <c r="F164" s="165"/>
      <c r="G164" s="171"/>
    </row>
    <row r="165" spans="2:7" x14ac:dyDescent="0.3">
      <c r="B165" s="158" t="s">
        <v>331</v>
      </c>
      <c r="C165" s="87" t="s">
        <v>190</v>
      </c>
      <c r="D165" s="160" t="s">
        <v>2</v>
      </c>
      <c r="E165" s="162">
        <v>6.5</v>
      </c>
      <c r="F165" s="164"/>
      <c r="G165" s="166">
        <f t="shared" ref="G165" si="35">E165*F165</f>
        <v>0</v>
      </c>
    </row>
    <row r="166" spans="2:7" x14ac:dyDescent="0.25">
      <c r="B166" s="159"/>
      <c r="C166" s="93" t="s">
        <v>261</v>
      </c>
      <c r="D166" s="161"/>
      <c r="E166" s="163"/>
      <c r="F166" s="165"/>
      <c r="G166" s="171"/>
    </row>
    <row r="167" spans="2:7" x14ac:dyDescent="0.25">
      <c r="B167" s="158" t="s">
        <v>332</v>
      </c>
      <c r="C167" s="102" t="s">
        <v>197</v>
      </c>
      <c r="D167" s="160" t="s">
        <v>4</v>
      </c>
      <c r="E167" s="162">
        <v>0.2</v>
      </c>
      <c r="F167" s="164"/>
      <c r="G167" s="166">
        <f t="shared" ref="G167" si="36">E167*F167</f>
        <v>0</v>
      </c>
    </row>
    <row r="168" spans="2:7" x14ac:dyDescent="0.25">
      <c r="B168" s="159"/>
      <c r="C168" s="103" t="s">
        <v>262</v>
      </c>
      <c r="D168" s="161"/>
      <c r="E168" s="163"/>
      <c r="F168" s="165"/>
      <c r="G168" s="167"/>
    </row>
    <row r="169" spans="2:7" x14ac:dyDescent="0.25">
      <c r="B169" s="158" t="s">
        <v>333</v>
      </c>
      <c r="C169" s="102" t="s">
        <v>263</v>
      </c>
      <c r="D169" s="160" t="s">
        <v>4</v>
      </c>
      <c r="E169" s="162">
        <v>3</v>
      </c>
      <c r="F169" s="164"/>
      <c r="G169" s="166">
        <f t="shared" ref="G169" si="37">E169*F169</f>
        <v>0</v>
      </c>
    </row>
    <row r="170" spans="2:7" x14ac:dyDescent="0.25">
      <c r="B170" s="159"/>
      <c r="C170" s="103" t="s">
        <v>264</v>
      </c>
      <c r="D170" s="161"/>
      <c r="E170" s="163"/>
      <c r="F170" s="165"/>
      <c r="G170" s="167"/>
    </row>
    <row r="171" spans="2:7" x14ac:dyDescent="0.25">
      <c r="B171" s="158" t="s">
        <v>334</v>
      </c>
      <c r="C171" s="102" t="s">
        <v>265</v>
      </c>
      <c r="D171" s="160" t="s">
        <v>4</v>
      </c>
      <c r="E171" s="162">
        <v>0.35</v>
      </c>
      <c r="F171" s="164"/>
      <c r="G171" s="166">
        <f t="shared" ref="G171" si="38">E171*F171</f>
        <v>0</v>
      </c>
    </row>
    <row r="172" spans="2:7" x14ac:dyDescent="0.25">
      <c r="B172" s="159"/>
      <c r="C172" s="103" t="s">
        <v>266</v>
      </c>
      <c r="D172" s="161"/>
      <c r="E172" s="163"/>
      <c r="F172" s="165"/>
      <c r="G172" s="167"/>
    </row>
    <row r="173" spans="2:7" x14ac:dyDescent="0.3">
      <c r="B173" s="168" t="s">
        <v>267</v>
      </c>
      <c r="C173" s="169"/>
      <c r="D173" s="169"/>
      <c r="E173" s="169"/>
      <c r="F173" s="169"/>
      <c r="G173" s="170"/>
    </row>
    <row r="174" spans="2:7" x14ac:dyDescent="0.25">
      <c r="B174" s="158" t="s">
        <v>335</v>
      </c>
      <c r="C174" s="102" t="s">
        <v>268</v>
      </c>
      <c r="D174" s="160" t="s">
        <v>93</v>
      </c>
      <c r="E174" s="162">
        <v>1</v>
      </c>
      <c r="F174" s="164"/>
      <c r="G174" s="166">
        <f>E174*F174</f>
        <v>0</v>
      </c>
    </row>
    <row r="175" spans="2:7" x14ac:dyDescent="0.25">
      <c r="B175" s="159"/>
      <c r="C175" s="103" t="s">
        <v>269</v>
      </c>
      <c r="D175" s="161"/>
      <c r="E175" s="163"/>
      <c r="F175" s="165"/>
      <c r="G175" s="167"/>
    </row>
    <row r="176" spans="2:7" x14ac:dyDescent="0.25">
      <c r="B176" s="158" t="s">
        <v>336</v>
      </c>
      <c r="C176" s="102" t="s">
        <v>270</v>
      </c>
      <c r="D176" s="160" t="s">
        <v>93</v>
      </c>
      <c r="E176" s="162">
        <v>4</v>
      </c>
      <c r="F176" s="164"/>
      <c r="G176" s="166">
        <f>E176*F176</f>
        <v>0</v>
      </c>
    </row>
    <row r="177" spans="2:8" x14ac:dyDescent="0.25">
      <c r="B177" s="159"/>
      <c r="C177" s="103" t="s">
        <v>271</v>
      </c>
      <c r="D177" s="161"/>
      <c r="E177" s="163"/>
      <c r="F177" s="165"/>
      <c r="G177" s="167"/>
    </row>
    <row r="178" spans="2:8" x14ac:dyDescent="0.3">
      <c r="B178" s="168" t="s">
        <v>272</v>
      </c>
      <c r="C178" s="169"/>
      <c r="D178" s="169"/>
      <c r="E178" s="169"/>
      <c r="F178" s="169"/>
      <c r="G178" s="170"/>
    </row>
    <row r="179" spans="2:8" x14ac:dyDescent="0.3">
      <c r="B179" s="158" t="s">
        <v>337</v>
      </c>
      <c r="C179" s="87" t="s">
        <v>273</v>
      </c>
      <c r="D179" s="160" t="s">
        <v>25</v>
      </c>
      <c r="E179" s="162">
        <v>7.16</v>
      </c>
      <c r="F179" s="164"/>
      <c r="G179" s="166">
        <f>E179*F179</f>
        <v>0</v>
      </c>
    </row>
    <row r="180" spans="2:8" x14ac:dyDescent="0.25">
      <c r="B180" s="159"/>
      <c r="C180" s="103" t="s">
        <v>274</v>
      </c>
      <c r="D180" s="161"/>
      <c r="E180" s="163"/>
      <c r="F180" s="165"/>
      <c r="G180" s="167"/>
    </row>
    <row r="181" spans="2:8" ht="27.6" x14ac:dyDescent="0.3">
      <c r="B181" s="158" t="s">
        <v>338</v>
      </c>
      <c r="C181" s="87" t="s">
        <v>275</v>
      </c>
      <c r="D181" s="160" t="s">
        <v>93</v>
      </c>
      <c r="E181" s="162">
        <v>1</v>
      </c>
      <c r="F181" s="164"/>
      <c r="G181" s="166">
        <f>E181*F181</f>
        <v>0</v>
      </c>
    </row>
    <row r="182" spans="2:8" x14ac:dyDescent="0.25">
      <c r="B182" s="159"/>
      <c r="C182" s="103" t="s">
        <v>276</v>
      </c>
      <c r="D182" s="161"/>
      <c r="E182" s="163"/>
      <c r="F182" s="165"/>
      <c r="G182" s="171"/>
    </row>
    <row r="183" spans="2:8" x14ac:dyDescent="0.3">
      <c r="B183" s="168" t="s">
        <v>115</v>
      </c>
      <c r="C183" s="169"/>
      <c r="D183" s="169"/>
      <c r="E183" s="169"/>
      <c r="F183" s="169"/>
      <c r="G183" s="170"/>
    </row>
    <row r="184" spans="2:8" x14ac:dyDescent="0.3">
      <c r="B184" s="158" t="s">
        <v>339</v>
      </c>
      <c r="C184" s="87" t="s">
        <v>277</v>
      </c>
      <c r="D184" s="160" t="s">
        <v>2</v>
      </c>
      <c r="E184" s="162">
        <v>12</v>
      </c>
      <c r="F184" s="164"/>
      <c r="G184" s="166">
        <f>E184*F184</f>
        <v>0</v>
      </c>
    </row>
    <row r="185" spans="2:8" x14ac:dyDescent="0.3">
      <c r="B185" s="159"/>
      <c r="C185" s="88" t="s">
        <v>278</v>
      </c>
      <c r="D185" s="161"/>
      <c r="E185" s="163"/>
      <c r="F185" s="165"/>
      <c r="G185" s="171"/>
    </row>
    <row r="186" spans="2:8" x14ac:dyDescent="0.3">
      <c r="B186" s="126"/>
      <c r="C186" s="175" t="s">
        <v>279</v>
      </c>
      <c r="D186" s="176"/>
      <c r="E186" s="176"/>
      <c r="F186" s="177"/>
      <c r="G186" s="81">
        <f>+SUM(G136:G185)</f>
        <v>0</v>
      </c>
    </row>
    <row r="187" spans="2:8" x14ac:dyDescent="0.3">
      <c r="B187" s="152"/>
      <c r="C187" s="153"/>
      <c r="D187" s="153"/>
      <c r="E187" s="153"/>
      <c r="F187" s="153"/>
      <c r="G187" s="131"/>
    </row>
    <row r="188" spans="2:8" x14ac:dyDescent="0.3">
      <c r="B188" s="152"/>
      <c r="C188" s="153"/>
      <c r="D188" s="153"/>
      <c r="E188" s="153"/>
      <c r="F188" s="153"/>
      <c r="G188" s="131"/>
    </row>
    <row r="189" spans="2:8" x14ac:dyDescent="0.3">
      <c r="B189" s="190" t="s">
        <v>111</v>
      </c>
      <c r="C189" s="190"/>
      <c r="D189" s="190"/>
      <c r="E189" s="190"/>
      <c r="F189" s="190"/>
      <c r="G189" s="190"/>
    </row>
    <row r="190" spans="2:8" x14ac:dyDescent="0.25">
      <c r="B190" s="191" t="s">
        <v>33</v>
      </c>
      <c r="C190" s="191" t="s">
        <v>34</v>
      </c>
      <c r="D190" s="191" t="s">
        <v>35</v>
      </c>
      <c r="E190" s="191" t="s">
        <v>36</v>
      </c>
      <c r="F190" s="135" t="s">
        <v>37</v>
      </c>
      <c r="G190" s="192" t="s">
        <v>94</v>
      </c>
    </row>
    <row r="191" spans="2:8" x14ac:dyDescent="0.25">
      <c r="B191" s="191"/>
      <c r="C191" s="191"/>
      <c r="D191" s="191"/>
      <c r="E191" s="191"/>
      <c r="F191" s="135" t="s">
        <v>38</v>
      </c>
      <c r="G191" s="192"/>
    </row>
    <row r="192" spans="2:8" x14ac:dyDescent="0.25">
      <c r="B192" s="119">
        <f>B8</f>
        <v>0</v>
      </c>
      <c r="C192" s="116" t="str">
        <f>C8</f>
        <v>INSTALLATION ET REPLI DE CHANTIER</v>
      </c>
      <c r="D192" s="114" t="s">
        <v>21</v>
      </c>
      <c r="E192" s="114">
        <v>1</v>
      </c>
      <c r="F192" s="115">
        <f>G11</f>
        <v>0</v>
      </c>
      <c r="G192" s="98">
        <f>E192*F192</f>
        <v>0</v>
      </c>
      <c r="H192" s="150"/>
    </row>
    <row r="193" spans="2:8" x14ac:dyDescent="0.25">
      <c r="B193" s="96" t="str">
        <f>B14</f>
        <v>001</v>
      </c>
      <c r="C193" s="121" t="str">
        <f>C14</f>
        <v>CONSTRUCTION MONOBLOC à 02 COMPARTIMENTS</v>
      </c>
      <c r="D193" s="118" t="s">
        <v>21</v>
      </c>
      <c r="E193" s="118">
        <v>1</v>
      </c>
      <c r="F193" s="97">
        <f>G109</f>
        <v>0</v>
      </c>
      <c r="G193" s="98">
        <f>E193*F193</f>
        <v>0</v>
      </c>
      <c r="H193" s="145"/>
    </row>
    <row r="194" spans="2:8" x14ac:dyDescent="0.25">
      <c r="B194" s="96" t="str">
        <f>+B112</f>
        <v>002</v>
      </c>
      <c r="C194" s="154" t="str">
        <f>+C112</f>
        <v>REHABILITATION Latrines : 02 compartiments</v>
      </c>
      <c r="D194" s="118" t="s">
        <v>21</v>
      </c>
      <c r="E194" s="118">
        <v>1</v>
      </c>
      <c r="F194" s="97">
        <f t="shared" ref="F194:F195" si="39">G110</f>
        <v>0</v>
      </c>
      <c r="G194" s="98"/>
      <c r="H194" s="145"/>
    </row>
    <row r="195" spans="2:8" x14ac:dyDescent="0.25">
      <c r="B195" s="96" t="str">
        <f>+B134</f>
        <v>003</v>
      </c>
      <c r="C195" s="154" t="str">
        <f>+C134</f>
        <v>CONSTRUCTION  PUITS : PPMH</v>
      </c>
      <c r="D195" s="118" t="s">
        <v>21</v>
      </c>
      <c r="E195" s="118">
        <v>1</v>
      </c>
      <c r="F195" s="97">
        <f t="shared" si="39"/>
        <v>0</v>
      </c>
      <c r="G195" s="98"/>
      <c r="H195" s="145"/>
    </row>
    <row r="196" spans="2:8" x14ac:dyDescent="0.25">
      <c r="B196" s="99"/>
      <c r="C196" s="187" t="s">
        <v>112</v>
      </c>
      <c r="D196" s="188"/>
      <c r="E196" s="188"/>
      <c r="F196" s="189"/>
      <c r="G196" s="100">
        <f>SUM(G192:G193)</f>
        <v>0</v>
      </c>
      <c r="H196" s="145"/>
    </row>
    <row r="197" spans="2:8" x14ac:dyDescent="0.25">
      <c r="B197" s="99"/>
      <c r="C197" s="187" t="s">
        <v>370</v>
      </c>
      <c r="D197" s="188"/>
      <c r="E197" s="188"/>
      <c r="F197" s="189"/>
      <c r="G197" s="101">
        <f>G196*8/92</f>
        <v>0</v>
      </c>
      <c r="H197" s="145"/>
    </row>
    <row r="198" spans="2:8" x14ac:dyDescent="0.25">
      <c r="B198" s="99"/>
      <c r="C198" s="187" t="s">
        <v>371</v>
      </c>
      <c r="D198" s="188"/>
      <c r="E198" s="188"/>
      <c r="F198" s="189"/>
      <c r="G198" s="101">
        <f>G196+G197</f>
        <v>0</v>
      </c>
      <c r="H198" s="145"/>
    </row>
    <row r="204" spans="2:8" x14ac:dyDescent="0.3">
      <c r="H204" s="145"/>
    </row>
  </sheetData>
  <mergeCells count="398">
    <mergeCell ref="C196:F196"/>
    <mergeCell ref="C197:F197"/>
    <mergeCell ref="C198:F198"/>
    <mergeCell ref="C186:F186"/>
    <mergeCell ref="B189:G189"/>
    <mergeCell ref="B190:B191"/>
    <mergeCell ref="C190:C191"/>
    <mergeCell ref="D190:D191"/>
    <mergeCell ref="E190:E191"/>
    <mergeCell ref="G190:G191"/>
    <mergeCell ref="B183:G183"/>
    <mergeCell ref="B184:B185"/>
    <mergeCell ref="D184:D185"/>
    <mergeCell ref="E184:E185"/>
    <mergeCell ref="F184:F185"/>
    <mergeCell ref="G184:G185"/>
    <mergeCell ref="B179:B180"/>
    <mergeCell ref="D179:D180"/>
    <mergeCell ref="E179:E180"/>
    <mergeCell ref="F179:F180"/>
    <mergeCell ref="G179:G180"/>
    <mergeCell ref="B181:B182"/>
    <mergeCell ref="D181:D182"/>
    <mergeCell ref="E181:E182"/>
    <mergeCell ref="F181:F182"/>
    <mergeCell ref="G181:G182"/>
    <mergeCell ref="B176:B177"/>
    <mergeCell ref="D176:D177"/>
    <mergeCell ref="E176:E177"/>
    <mergeCell ref="F176:F177"/>
    <mergeCell ref="G176:G177"/>
    <mergeCell ref="B178:G178"/>
    <mergeCell ref="B173:G173"/>
    <mergeCell ref="B174:B175"/>
    <mergeCell ref="D174:D175"/>
    <mergeCell ref="E174:E175"/>
    <mergeCell ref="F174:F175"/>
    <mergeCell ref="G174:G175"/>
    <mergeCell ref="B169:B170"/>
    <mergeCell ref="D169:D170"/>
    <mergeCell ref="E169:E170"/>
    <mergeCell ref="F169:F170"/>
    <mergeCell ref="G169:G170"/>
    <mergeCell ref="B171:B172"/>
    <mergeCell ref="D171:D172"/>
    <mergeCell ref="E171:E172"/>
    <mergeCell ref="F171:F172"/>
    <mergeCell ref="G171:G172"/>
    <mergeCell ref="B165:B166"/>
    <mergeCell ref="D165:D166"/>
    <mergeCell ref="E165:E166"/>
    <mergeCell ref="F165:F166"/>
    <mergeCell ref="G165:G166"/>
    <mergeCell ref="B167:B168"/>
    <mergeCell ref="D167:D168"/>
    <mergeCell ref="E167:E168"/>
    <mergeCell ref="F167:F168"/>
    <mergeCell ref="G167:G168"/>
    <mergeCell ref="B161:B162"/>
    <mergeCell ref="D161:D162"/>
    <mergeCell ref="E161:E162"/>
    <mergeCell ref="F161:F162"/>
    <mergeCell ref="G161:G162"/>
    <mergeCell ref="B163:B164"/>
    <mergeCell ref="D163:D164"/>
    <mergeCell ref="E163:E164"/>
    <mergeCell ref="F163:F164"/>
    <mergeCell ref="G163:G164"/>
    <mergeCell ref="B157:B158"/>
    <mergeCell ref="D157:D158"/>
    <mergeCell ref="E157:E158"/>
    <mergeCell ref="F157:F158"/>
    <mergeCell ref="G157:G158"/>
    <mergeCell ref="B159:B160"/>
    <mergeCell ref="D159:D160"/>
    <mergeCell ref="E159:E160"/>
    <mergeCell ref="F159:F160"/>
    <mergeCell ref="G159:G160"/>
    <mergeCell ref="B153:B154"/>
    <mergeCell ref="D153:D154"/>
    <mergeCell ref="E153:E154"/>
    <mergeCell ref="F153:F154"/>
    <mergeCell ref="G153:G154"/>
    <mergeCell ref="B155:B156"/>
    <mergeCell ref="D155:D156"/>
    <mergeCell ref="E155:E156"/>
    <mergeCell ref="F155:F156"/>
    <mergeCell ref="G155:G156"/>
    <mergeCell ref="B149:B150"/>
    <mergeCell ref="D149:D150"/>
    <mergeCell ref="E149:E150"/>
    <mergeCell ref="F149:F150"/>
    <mergeCell ref="G149:G150"/>
    <mergeCell ref="B151:B152"/>
    <mergeCell ref="D151:D152"/>
    <mergeCell ref="E151:E152"/>
    <mergeCell ref="F151:F152"/>
    <mergeCell ref="G151:G152"/>
    <mergeCell ref="B145:B146"/>
    <mergeCell ref="D145:D146"/>
    <mergeCell ref="E145:E146"/>
    <mergeCell ref="F145:F146"/>
    <mergeCell ref="G145:G146"/>
    <mergeCell ref="B147:B148"/>
    <mergeCell ref="D147:D148"/>
    <mergeCell ref="E147:E148"/>
    <mergeCell ref="F147:F148"/>
    <mergeCell ref="G147:G148"/>
    <mergeCell ref="B142:B143"/>
    <mergeCell ref="D142:D143"/>
    <mergeCell ref="E142:E143"/>
    <mergeCell ref="F142:F143"/>
    <mergeCell ref="G142:G143"/>
    <mergeCell ref="B144:G144"/>
    <mergeCell ref="B138:B139"/>
    <mergeCell ref="D138:D139"/>
    <mergeCell ref="E138:E139"/>
    <mergeCell ref="F138:F139"/>
    <mergeCell ref="G138:G139"/>
    <mergeCell ref="B140:B141"/>
    <mergeCell ref="D140:D141"/>
    <mergeCell ref="E140:E141"/>
    <mergeCell ref="F140:F141"/>
    <mergeCell ref="G140:G141"/>
    <mergeCell ref="B131:F131"/>
    <mergeCell ref="C134:G134"/>
    <mergeCell ref="B135:G135"/>
    <mergeCell ref="B136:B137"/>
    <mergeCell ref="D136:D137"/>
    <mergeCell ref="E136:E137"/>
    <mergeCell ref="F136:F137"/>
    <mergeCell ref="G136:G137"/>
    <mergeCell ref="B126:B127"/>
    <mergeCell ref="D126:D127"/>
    <mergeCell ref="E126:E127"/>
    <mergeCell ref="F126:F127"/>
    <mergeCell ref="G126:G127"/>
    <mergeCell ref="B128:G128"/>
    <mergeCell ref="B122:B123"/>
    <mergeCell ref="D122:D123"/>
    <mergeCell ref="E122:E123"/>
    <mergeCell ref="F122:F123"/>
    <mergeCell ref="G122:G123"/>
    <mergeCell ref="B124:B125"/>
    <mergeCell ref="D124:D125"/>
    <mergeCell ref="E124:E125"/>
    <mergeCell ref="F124:F125"/>
    <mergeCell ref="G124:G125"/>
    <mergeCell ref="B119:B120"/>
    <mergeCell ref="D119:D120"/>
    <mergeCell ref="E119:E120"/>
    <mergeCell ref="F119:F120"/>
    <mergeCell ref="G119:G120"/>
    <mergeCell ref="B121:G121"/>
    <mergeCell ref="B116:B117"/>
    <mergeCell ref="D116:D117"/>
    <mergeCell ref="E116:E117"/>
    <mergeCell ref="F116:F117"/>
    <mergeCell ref="G116:G117"/>
    <mergeCell ref="B118:G118"/>
    <mergeCell ref="C109:F109"/>
    <mergeCell ref="C112:G112"/>
    <mergeCell ref="B113:G113"/>
    <mergeCell ref="B114:B115"/>
    <mergeCell ref="D114:D115"/>
    <mergeCell ref="E114:E115"/>
    <mergeCell ref="F114:F115"/>
    <mergeCell ref="G114:G115"/>
    <mergeCell ref="B105:B106"/>
    <mergeCell ref="D105:D106"/>
    <mergeCell ref="E105:E106"/>
    <mergeCell ref="F105:F106"/>
    <mergeCell ref="G105:G106"/>
    <mergeCell ref="B107:G107"/>
    <mergeCell ref="B101:B102"/>
    <mergeCell ref="D101:D102"/>
    <mergeCell ref="E101:E102"/>
    <mergeCell ref="F101:F102"/>
    <mergeCell ref="G101:G102"/>
    <mergeCell ref="B103:B104"/>
    <mergeCell ref="D103:D104"/>
    <mergeCell ref="E103:E104"/>
    <mergeCell ref="F103:F104"/>
    <mergeCell ref="G103:G104"/>
    <mergeCell ref="B97:B98"/>
    <mergeCell ref="D97:D98"/>
    <mergeCell ref="E97:E98"/>
    <mergeCell ref="F97:F98"/>
    <mergeCell ref="G97:G98"/>
    <mergeCell ref="B99:B100"/>
    <mergeCell ref="D99:D100"/>
    <mergeCell ref="E99:E100"/>
    <mergeCell ref="F99:F100"/>
    <mergeCell ref="G99:G100"/>
    <mergeCell ref="B93:B94"/>
    <mergeCell ref="D93:D94"/>
    <mergeCell ref="E93:E94"/>
    <mergeCell ref="F93:F94"/>
    <mergeCell ref="G93:G94"/>
    <mergeCell ref="B95:B96"/>
    <mergeCell ref="D95:D96"/>
    <mergeCell ref="E95:E96"/>
    <mergeCell ref="F95:F96"/>
    <mergeCell ref="G95:G96"/>
    <mergeCell ref="B89:B90"/>
    <mergeCell ref="D89:D90"/>
    <mergeCell ref="E89:E90"/>
    <mergeCell ref="F89:F90"/>
    <mergeCell ref="G89:G90"/>
    <mergeCell ref="B91:B92"/>
    <mergeCell ref="D91:D92"/>
    <mergeCell ref="E91:E92"/>
    <mergeCell ref="F91:F92"/>
    <mergeCell ref="G91:G92"/>
    <mergeCell ref="B85:B86"/>
    <mergeCell ref="D85:D86"/>
    <mergeCell ref="E85:E86"/>
    <mergeCell ref="F85:F86"/>
    <mergeCell ref="G85:G86"/>
    <mergeCell ref="B87:B88"/>
    <mergeCell ref="D87:D88"/>
    <mergeCell ref="E87:E88"/>
    <mergeCell ref="F87:F88"/>
    <mergeCell ref="G87:G88"/>
    <mergeCell ref="B82:G82"/>
    <mergeCell ref="B83:B84"/>
    <mergeCell ref="D83:D84"/>
    <mergeCell ref="E83:E84"/>
    <mergeCell ref="F83:F84"/>
    <mergeCell ref="G83:G84"/>
    <mergeCell ref="B78:B79"/>
    <mergeCell ref="D78:D79"/>
    <mergeCell ref="E78:E79"/>
    <mergeCell ref="F78:F79"/>
    <mergeCell ref="G78:G79"/>
    <mergeCell ref="B80:B81"/>
    <mergeCell ref="D80:D81"/>
    <mergeCell ref="E80:E81"/>
    <mergeCell ref="F80:F81"/>
    <mergeCell ref="G80:G81"/>
    <mergeCell ref="B75:G75"/>
    <mergeCell ref="B76:B77"/>
    <mergeCell ref="D76:D77"/>
    <mergeCell ref="E76:E77"/>
    <mergeCell ref="F76:F77"/>
    <mergeCell ref="G76:G77"/>
    <mergeCell ref="B71:B72"/>
    <mergeCell ref="D71:D72"/>
    <mergeCell ref="E71:E72"/>
    <mergeCell ref="F71:F72"/>
    <mergeCell ref="G71:G72"/>
    <mergeCell ref="B73:B74"/>
    <mergeCell ref="D73:D74"/>
    <mergeCell ref="E73:E74"/>
    <mergeCell ref="F73:F74"/>
    <mergeCell ref="G73:G74"/>
    <mergeCell ref="B67:B68"/>
    <mergeCell ref="D67:D68"/>
    <mergeCell ref="E67:E68"/>
    <mergeCell ref="F67:F68"/>
    <mergeCell ref="G67:G68"/>
    <mergeCell ref="B69:B70"/>
    <mergeCell ref="D69:D70"/>
    <mergeCell ref="E69:E70"/>
    <mergeCell ref="F69:F70"/>
    <mergeCell ref="G69:G70"/>
    <mergeCell ref="B63:B64"/>
    <mergeCell ref="D63:D64"/>
    <mergeCell ref="E63:E64"/>
    <mergeCell ref="F63:F64"/>
    <mergeCell ref="G63:G64"/>
    <mergeCell ref="B65:B66"/>
    <mergeCell ref="D65:D66"/>
    <mergeCell ref="E65:E66"/>
    <mergeCell ref="F65:F66"/>
    <mergeCell ref="G65:G66"/>
    <mergeCell ref="B59:B60"/>
    <mergeCell ref="D59:D60"/>
    <mergeCell ref="E59:E60"/>
    <mergeCell ref="F59:F60"/>
    <mergeCell ref="G59:G60"/>
    <mergeCell ref="B61:B62"/>
    <mergeCell ref="D61:D62"/>
    <mergeCell ref="E61:E62"/>
    <mergeCell ref="F61:F62"/>
    <mergeCell ref="G61:G62"/>
    <mergeCell ref="B55:B56"/>
    <mergeCell ref="D55:D56"/>
    <mergeCell ref="E55:E56"/>
    <mergeCell ref="F55:F56"/>
    <mergeCell ref="G55:G56"/>
    <mergeCell ref="B57:B58"/>
    <mergeCell ref="D57:D58"/>
    <mergeCell ref="E57:E58"/>
    <mergeCell ref="F57:F58"/>
    <mergeCell ref="G57:G58"/>
    <mergeCell ref="B52:B53"/>
    <mergeCell ref="D52:D53"/>
    <mergeCell ref="E52:E53"/>
    <mergeCell ref="F52:F53"/>
    <mergeCell ref="G52:G53"/>
    <mergeCell ref="B54:G54"/>
    <mergeCell ref="B48:B49"/>
    <mergeCell ref="D48:D49"/>
    <mergeCell ref="E48:E49"/>
    <mergeCell ref="F48:F49"/>
    <mergeCell ref="G48:G49"/>
    <mergeCell ref="B50:B51"/>
    <mergeCell ref="D50:D51"/>
    <mergeCell ref="E50:E51"/>
    <mergeCell ref="F50:F51"/>
    <mergeCell ref="G50:G51"/>
    <mergeCell ref="B44:B45"/>
    <mergeCell ref="D44:D45"/>
    <mergeCell ref="E44:E45"/>
    <mergeCell ref="F44:F45"/>
    <mergeCell ref="G44:G45"/>
    <mergeCell ref="B46:B47"/>
    <mergeCell ref="D46:D47"/>
    <mergeCell ref="E46:E47"/>
    <mergeCell ref="F46:F47"/>
    <mergeCell ref="G46:G47"/>
    <mergeCell ref="B40:B41"/>
    <mergeCell ref="D40:D41"/>
    <mergeCell ref="E40:E41"/>
    <mergeCell ref="F40:F41"/>
    <mergeCell ref="G40:G41"/>
    <mergeCell ref="B42:B43"/>
    <mergeCell ref="D42:D43"/>
    <mergeCell ref="E42:E43"/>
    <mergeCell ref="F42:F43"/>
    <mergeCell ref="G42:G43"/>
    <mergeCell ref="B36:B37"/>
    <mergeCell ref="D36:D37"/>
    <mergeCell ref="E36:E37"/>
    <mergeCell ref="F36:F37"/>
    <mergeCell ref="G36:G37"/>
    <mergeCell ref="B38:B39"/>
    <mergeCell ref="D38:D39"/>
    <mergeCell ref="E38:E39"/>
    <mergeCell ref="F38:F39"/>
    <mergeCell ref="G38:G39"/>
    <mergeCell ref="B33:G33"/>
    <mergeCell ref="B34:B35"/>
    <mergeCell ref="D34:D35"/>
    <mergeCell ref="E34:E35"/>
    <mergeCell ref="F34:F35"/>
    <mergeCell ref="G34:G35"/>
    <mergeCell ref="B29:B30"/>
    <mergeCell ref="D29:D30"/>
    <mergeCell ref="E29:E30"/>
    <mergeCell ref="F29:F30"/>
    <mergeCell ref="G29:G30"/>
    <mergeCell ref="B31:B32"/>
    <mergeCell ref="D31:D32"/>
    <mergeCell ref="E31:E32"/>
    <mergeCell ref="F31:F32"/>
    <mergeCell ref="G31:G32"/>
    <mergeCell ref="B25:B26"/>
    <mergeCell ref="D25:D26"/>
    <mergeCell ref="E25:E26"/>
    <mergeCell ref="F25:F26"/>
    <mergeCell ref="G25:G26"/>
    <mergeCell ref="B27:B28"/>
    <mergeCell ref="D27:D28"/>
    <mergeCell ref="E27:E28"/>
    <mergeCell ref="F27:F28"/>
    <mergeCell ref="G27:G28"/>
    <mergeCell ref="B22:B23"/>
    <mergeCell ref="D22:D23"/>
    <mergeCell ref="E22:E23"/>
    <mergeCell ref="F22:F23"/>
    <mergeCell ref="G22:G23"/>
    <mergeCell ref="B24:G24"/>
    <mergeCell ref="B18:B19"/>
    <mergeCell ref="D18:D19"/>
    <mergeCell ref="E18:E19"/>
    <mergeCell ref="F18:F19"/>
    <mergeCell ref="G18:G19"/>
    <mergeCell ref="B20:B21"/>
    <mergeCell ref="D20:D21"/>
    <mergeCell ref="E20:E21"/>
    <mergeCell ref="F20:F21"/>
    <mergeCell ref="G20:G21"/>
    <mergeCell ref="C11:F11"/>
    <mergeCell ref="C14:G14"/>
    <mergeCell ref="B15:G15"/>
    <mergeCell ref="B16:B17"/>
    <mergeCell ref="D16:D17"/>
    <mergeCell ref="E16:E17"/>
    <mergeCell ref="F16:F17"/>
    <mergeCell ref="G16:G17"/>
    <mergeCell ref="B6:B7"/>
    <mergeCell ref="C6:C7"/>
    <mergeCell ref="D6:D7"/>
    <mergeCell ref="E6:E7"/>
    <mergeCell ref="G6:G7"/>
    <mergeCell ref="C8:G8"/>
  </mergeCells>
  <conditionalFormatting sqref="E199:E1048576 E110:E111 E187:E188">
    <cfRule type="cellIs" dxfId="1042" priority="221" operator="equal">
      <formula>0</formula>
    </cfRule>
  </conditionalFormatting>
  <conditionalFormatting sqref="E109">
    <cfRule type="cellIs" dxfId="1041" priority="218" operator="equal">
      <formula>0</formula>
    </cfRule>
  </conditionalFormatting>
  <conditionalFormatting sqref="D16:D17">
    <cfRule type="cellIs" dxfId="1040" priority="217" operator="equal">
      <formula>0</formula>
    </cfRule>
  </conditionalFormatting>
  <conditionalFormatting sqref="F16:F17">
    <cfRule type="cellIs" dxfId="1039" priority="216" operator="lessThan">
      <formula>1</formula>
    </cfRule>
  </conditionalFormatting>
  <conditionalFormatting sqref="D22:D23">
    <cfRule type="cellIs" dxfId="1038" priority="215" operator="equal">
      <formula>0</formula>
    </cfRule>
  </conditionalFormatting>
  <conditionalFormatting sqref="D40:D41">
    <cfRule type="cellIs" dxfId="1037" priority="212" operator="equal">
      <formula>0</formula>
    </cfRule>
  </conditionalFormatting>
  <conditionalFormatting sqref="D108:E108">
    <cfRule type="cellIs" dxfId="1036" priority="220" operator="equal">
      <formula>0</formula>
    </cfRule>
  </conditionalFormatting>
  <conditionalFormatting sqref="F108 F27:F30">
    <cfRule type="cellIs" dxfId="1035" priority="219" operator="lessThan">
      <formula>1</formula>
    </cfRule>
  </conditionalFormatting>
  <conditionalFormatting sqref="D42:D43">
    <cfRule type="cellIs" dxfId="1034" priority="209" operator="equal">
      <formula>0</formula>
    </cfRule>
  </conditionalFormatting>
  <conditionalFormatting sqref="D25:D26">
    <cfRule type="cellIs" dxfId="1033" priority="207" operator="equal">
      <formula>0</formula>
    </cfRule>
  </conditionalFormatting>
  <conditionalFormatting sqref="F25:F26">
    <cfRule type="cellIs" dxfId="1032" priority="206" operator="lessThan">
      <formula>1</formula>
    </cfRule>
  </conditionalFormatting>
  <conditionalFormatting sqref="E50:E51">
    <cfRule type="cellIs" dxfId="1031" priority="205" operator="equal">
      <formula>0</formula>
    </cfRule>
  </conditionalFormatting>
  <conditionalFormatting sqref="D50:D51">
    <cfRule type="cellIs" dxfId="1030" priority="204" operator="equal">
      <formula>0</formula>
    </cfRule>
  </conditionalFormatting>
  <conditionalFormatting sqref="F50:F51">
    <cfRule type="cellIs" dxfId="1029" priority="203" operator="lessThan">
      <formula>1</formula>
    </cfRule>
  </conditionalFormatting>
  <conditionalFormatting sqref="D27:D28">
    <cfRule type="cellIs" dxfId="1028" priority="202" operator="equal">
      <formula>0</formula>
    </cfRule>
  </conditionalFormatting>
  <conditionalFormatting sqref="D57:D58">
    <cfRule type="cellIs" dxfId="1027" priority="200" operator="equal">
      <formula>0</formula>
    </cfRule>
  </conditionalFormatting>
  <conditionalFormatting sqref="E59:E60">
    <cfRule type="cellIs" dxfId="1026" priority="198" operator="equal">
      <formula>0</formula>
    </cfRule>
  </conditionalFormatting>
  <conditionalFormatting sqref="F57:F58">
    <cfRule type="cellIs" dxfId="1025" priority="199" operator="lessThan">
      <formula>1</formula>
    </cfRule>
  </conditionalFormatting>
  <conditionalFormatting sqref="D59:D60">
    <cfRule type="cellIs" dxfId="1024" priority="197" operator="equal">
      <formula>0</formula>
    </cfRule>
  </conditionalFormatting>
  <conditionalFormatting sqref="F59:F60">
    <cfRule type="cellIs" dxfId="1023" priority="196" operator="lessThan">
      <formula>1</formula>
    </cfRule>
  </conditionalFormatting>
  <conditionalFormatting sqref="E76:E77">
    <cfRule type="cellIs" dxfId="1022" priority="195" operator="equal">
      <formula>0</formula>
    </cfRule>
  </conditionalFormatting>
  <conditionalFormatting sqref="E34:E35">
    <cfRule type="cellIs" dxfId="1021" priority="191" operator="equal">
      <formula>0</formula>
    </cfRule>
  </conditionalFormatting>
  <conditionalFormatting sqref="D78:D79">
    <cfRule type="cellIs" dxfId="1020" priority="185" operator="equal">
      <formula>0</formula>
    </cfRule>
  </conditionalFormatting>
  <conditionalFormatting sqref="D34:D35">
    <cfRule type="cellIs" dxfId="1019" priority="190" operator="equal">
      <formula>0</formula>
    </cfRule>
  </conditionalFormatting>
  <conditionalFormatting sqref="D18:D19">
    <cfRule type="cellIs" dxfId="1018" priority="188" operator="equal">
      <formula>0</formula>
    </cfRule>
  </conditionalFormatting>
  <conditionalFormatting sqref="D101:D102">
    <cfRule type="cellIs" dxfId="1017" priority="153" operator="equal">
      <formula>0</formula>
    </cfRule>
  </conditionalFormatting>
  <conditionalFormatting sqref="D29:D30">
    <cfRule type="cellIs" dxfId="1016" priority="186" operator="equal">
      <formula>0</formula>
    </cfRule>
  </conditionalFormatting>
  <conditionalFormatting sqref="D44:D45">
    <cfRule type="cellIs" dxfId="1015" priority="182" operator="equal">
      <formula>0</formula>
    </cfRule>
  </conditionalFormatting>
  <conditionalFormatting sqref="D76:D77">
    <cfRule type="cellIs" dxfId="1014" priority="184" operator="equal">
      <formula>0</formula>
    </cfRule>
  </conditionalFormatting>
  <conditionalFormatting sqref="E44:E45">
    <cfRule type="cellIs" dxfId="1013" priority="183" operator="equal">
      <formula>0</formula>
    </cfRule>
  </conditionalFormatting>
  <conditionalFormatting sqref="D91:D92">
    <cfRule type="cellIs" dxfId="1012" priority="150" operator="equal">
      <formula>0</formula>
    </cfRule>
  </conditionalFormatting>
  <conditionalFormatting sqref="D36:D37">
    <cfRule type="cellIs" dxfId="1011" priority="177" operator="equal">
      <formula>0</formula>
    </cfRule>
  </conditionalFormatting>
  <conditionalFormatting sqref="D38:D39">
    <cfRule type="cellIs" dxfId="1010" priority="180" operator="equal">
      <formula>0</formula>
    </cfRule>
  </conditionalFormatting>
  <conditionalFormatting sqref="D61:D62">
    <cfRule type="cellIs" dxfId="1009" priority="174" operator="equal">
      <formula>0</formula>
    </cfRule>
  </conditionalFormatting>
  <conditionalFormatting sqref="D65:D66">
    <cfRule type="cellIs" dxfId="1008" priority="168" operator="equal">
      <formula>0</formula>
    </cfRule>
  </conditionalFormatting>
  <conditionalFormatting sqref="D63:D64">
    <cfRule type="cellIs" dxfId="1007" priority="171" operator="equal">
      <formula>0</formula>
    </cfRule>
  </conditionalFormatting>
  <conditionalFormatting sqref="D71:D72">
    <cfRule type="cellIs" dxfId="1006" priority="165" operator="equal">
      <formula>0</formula>
    </cfRule>
  </conditionalFormatting>
  <conditionalFormatting sqref="D83:D84">
    <cfRule type="cellIs" dxfId="1005" priority="162" operator="equal">
      <formula>0</formula>
    </cfRule>
  </conditionalFormatting>
  <conditionalFormatting sqref="D85:D86">
    <cfRule type="cellIs" dxfId="1004" priority="159" operator="equal">
      <formula>0</formula>
    </cfRule>
  </conditionalFormatting>
  <conditionalFormatting sqref="D89:D90">
    <cfRule type="cellIs" dxfId="1003" priority="156" operator="equal">
      <formula>0</formula>
    </cfRule>
  </conditionalFormatting>
  <conditionalFormatting sqref="F20:F21">
    <cfRule type="cellIs" dxfId="1002" priority="144" operator="lessThan">
      <formula>1</formula>
    </cfRule>
  </conditionalFormatting>
  <conditionalFormatting sqref="D103:D104">
    <cfRule type="cellIs" dxfId="1001" priority="147" operator="equal">
      <formula>0</formula>
    </cfRule>
  </conditionalFormatting>
  <conditionalFormatting sqref="D67:D68">
    <cfRule type="cellIs" dxfId="1000" priority="139" operator="equal">
      <formula>0</formula>
    </cfRule>
  </conditionalFormatting>
  <conditionalFormatting sqref="F67:F68">
    <cfRule type="cellIs" dxfId="999" priority="138" operator="lessThan">
      <formula>1</formula>
    </cfRule>
  </conditionalFormatting>
  <conditionalFormatting sqref="E67:E68">
    <cfRule type="cellIs" dxfId="998" priority="140" operator="equal">
      <formula>0</formula>
    </cfRule>
  </conditionalFormatting>
  <conditionalFormatting sqref="D87:D88">
    <cfRule type="cellIs" dxfId="997" priority="136" operator="equal">
      <formula>0</formula>
    </cfRule>
  </conditionalFormatting>
  <conditionalFormatting sqref="F87:F88">
    <cfRule type="cellIs" dxfId="996" priority="135" operator="lessThan">
      <formula>1</formula>
    </cfRule>
  </conditionalFormatting>
  <conditionalFormatting sqref="E87:E88">
    <cfRule type="cellIs" dxfId="995" priority="137" operator="equal">
      <formula>0</formula>
    </cfRule>
  </conditionalFormatting>
  <conditionalFormatting sqref="E99:E100">
    <cfRule type="cellIs" dxfId="994" priority="134" operator="equal">
      <formula>0</formula>
    </cfRule>
  </conditionalFormatting>
  <conditionalFormatting sqref="D99:D100">
    <cfRule type="cellIs" dxfId="993" priority="133" operator="equal">
      <formula>0</formula>
    </cfRule>
  </conditionalFormatting>
  <conditionalFormatting sqref="F99:F100">
    <cfRule type="cellIs" dxfId="992" priority="132" operator="lessThan">
      <formula>1</formula>
    </cfRule>
  </conditionalFormatting>
  <conditionalFormatting sqref="D31:D32">
    <cfRule type="cellIs" dxfId="991" priority="131" operator="equal">
      <formula>0</formula>
    </cfRule>
  </conditionalFormatting>
  <conditionalFormatting sqref="D69:D70">
    <cfRule type="cellIs" dxfId="990" priority="128" operator="equal">
      <formula>0</formula>
    </cfRule>
  </conditionalFormatting>
  <conditionalFormatting sqref="D97:D98">
    <cfRule type="cellIs" dxfId="989" priority="125" operator="equal">
      <formula>0</formula>
    </cfRule>
  </conditionalFormatting>
  <conditionalFormatting sqref="D93:D94">
    <cfRule type="cellIs" dxfId="988" priority="122" operator="equal">
      <formula>0</formula>
    </cfRule>
  </conditionalFormatting>
  <conditionalFormatting sqref="D46:D47">
    <cfRule type="cellIs" dxfId="987" priority="119" operator="equal">
      <formula>0</formula>
    </cfRule>
  </conditionalFormatting>
  <conditionalFormatting sqref="D80:D81">
    <cfRule type="cellIs" dxfId="986" priority="115" operator="equal">
      <formula>0</formula>
    </cfRule>
  </conditionalFormatting>
  <conditionalFormatting sqref="D73:D74">
    <cfRule type="cellIs" dxfId="985" priority="113" operator="equal">
      <formula>0</formula>
    </cfRule>
  </conditionalFormatting>
  <conditionalFormatting sqref="D105:D106">
    <cfRule type="cellIs" dxfId="984" priority="110" operator="equal">
      <formula>0</formula>
    </cfRule>
  </conditionalFormatting>
  <conditionalFormatting sqref="D55:D56">
    <cfRule type="cellIs" dxfId="983" priority="107" operator="equal">
      <formula>0</formula>
    </cfRule>
  </conditionalFormatting>
  <conditionalFormatting sqref="E18:E19">
    <cfRule type="cellIs" dxfId="982" priority="103" operator="equal">
      <formula>0</formula>
    </cfRule>
  </conditionalFormatting>
  <conditionalFormatting sqref="E22:E23">
    <cfRule type="cellIs" dxfId="981" priority="104" operator="equal">
      <formula>0</formula>
    </cfRule>
  </conditionalFormatting>
  <conditionalFormatting sqref="E25:E26">
    <cfRule type="cellIs" dxfId="980" priority="101" operator="equal">
      <formula>0</formula>
    </cfRule>
  </conditionalFormatting>
  <conditionalFormatting sqref="E27:E28">
    <cfRule type="cellIs" dxfId="979" priority="100" operator="equal">
      <formula>0</formula>
    </cfRule>
  </conditionalFormatting>
  <conditionalFormatting sqref="E31:E32">
    <cfRule type="cellIs" dxfId="978" priority="98" operator="equal">
      <formula>0</formula>
    </cfRule>
  </conditionalFormatting>
  <conditionalFormatting sqref="E95:E96">
    <cfRule type="cellIs" dxfId="977" priority="97" operator="equal">
      <formula>0</formula>
    </cfRule>
  </conditionalFormatting>
  <conditionalFormatting sqref="D95:D96">
    <cfRule type="cellIs" dxfId="976" priority="96" operator="equal">
      <formula>0</formula>
    </cfRule>
  </conditionalFormatting>
  <conditionalFormatting sqref="F95:F96">
    <cfRule type="cellIs" dxfId="975" priority="95" operator="lessThan">
      <formula>1</formula>
    </cfRule>
  </conditionalFormatting>
  <conditionalFormatting sqref="E42:E43">
    <cfRule type="cellIs" dxfId="974" priority="210" operator="equal">
      <formula>0</formula>
    </cfRule>
  </conditionalFormatting>
  <conditionalFormatting sqref="F42:F45">
    <cfRule type="cellIs" dxfId="973" priority="208" operator="lessThan">
      <formula>1</formula>
    </cfRule>
  </conditionalFormatting>
  <conditionalFormatting sqref="F22:F23">
    <cfRule type="cellIs" dxfId="972" priority="214" operator="lessThan">
      <formula>1</formula>
    </cfRule>
  </conditionalFormatting>
  <conditionalFormatting sqref="F40:F41">
    <cfRule type="cellIs" dxfId="971" priority="211" operator="lessThan">
      <formula>1</formula>
    </cfRule>
  </conditionalFormatting>
  <conditionalFormatting sqref="E40:E41">
    <cfRule type="cellIs" dxfId="970" priority="213" operator="equal">
      <formula>0</formula>
    </cfRule>
  </conditionalFormatting>
  <conditionalFormatting sqref="E57:E58">
    <cfRule type="cellIs" dxfId="969" priority="201" operator="equal">
      <formula>0</formula>
    </cfRule>
  </conditionalFormatting>
  <conditionalFormatting sqref="E78:E79">
    <cfRule type="cellIs" dxfId="968" priority="193" operator="equal">
      <formula>0</formula>
    </cfRule>
  </conditionalFormatting>
  <conditionalFormatting sqref="F76:F77">
    <cfRule type="cellIs" dxfId="967" priority="194" operator="lessThan">
      <formula>1</formula>
    </cfRule>
  </conditionalFormatting>
  <conditionalFormatting sqref="F78:F79">
    <cfRule type="cellIs" dxfId="966" priority="192" operator="lessThan">
      <formula>1</formula>
    </cfRule>
  </conditionalFormatting>
  <conditionalFormatting sqref="F34:F35">
    <cfRule type="cellIs" dxfId="965" priority="189" operator="lessThan">
      <formula>1</formula>
    </cfRule>
  </conditionalFormatting>
  <conditionalFormatting sqref="F18:F19">
    <cfRule type="cellIs" dxfId="964" priority="187" operator="lessThan">
      <formula>1</formula>
    </cfRule>
  </conditionalFormatting>
  <conditionalFormatting sqref="E36:E37">
    <cfRule type="cellIs" dxfId="963" priority="178" operator="equal">
      <formula>0</formula>
    </cfRule>
  </conditionalFormatting>
  <conditionalFormatting sqref="F89:F90">
    <cfRule type="cellIs" dxfId="962" priority="155" operator="lessThan">
      <formula>1</formula>
    </cfRule>
  </conditionalFormatting>
  <conditionalFormatting sqref="F101:F102">
    <cfRule type="cellIs" dxfId="961" priority="152" operator="lessThan">
      <formula>1</formula>
    </cfRule>
  </conditionalFormatting>
  <conditionalFormatting sqref="E89:E90">
    <cfRule type="cellIs" dxfId="960" priority="157" operator="equal">
      <formula>0</formula>
    </cfRule>
  </conditionalFormatting>
  <conditionalFormatting sqref="E38:E39">
    <cfRule type="cellIs" dxfId="959" priority="181" operator="equal">
      <formula>0</formula>
    </cfRule>
  </conditionalFormatting>
  <conditionalFormatting sqref="E101:E102">
    <cfRule type="cellIs" dxfId="958" priority="154" operator="equal">
      <formula>0</formula>
    </cfRule>
  </conditionalFormatting>
  <conditionalFormatting sqref="F38:F39">
    <cfRule type="cellIs" dxfId="957" priority="179" operator="lessThan">
      <formula>1</formula>
    </cfRule>
  </conditionalFormatting>
  <conditionalFormatting sqref="F36:F37">
    <cfRule type="cellIs" dxfId="956" priority="176" operator="lessThan">
      <formula>1</formula>
    </cfRule>
  </conditionalFormatting>
  <conditionalFormatting sqref="E63:E64">
    <cfRule type="cellIs" dxfId="955" priority="172" operator="equal">
      <formula>0</formula>
    </cfRule>
  </conditionalFormatting>
  <conditionalFormatting sqref="E61:E62">
    <cfRule type="cellIs" dxfId="954" priority="175" operator="equal">
      <formula>0</formula>
    </cfRule>
  </conditionalFormatting>
  <conditionalFormatting sqref="F61:F62">
    <cfRule type="cellIs" dxfId="953" priority="173" operator="lessThan">
      <formula>1</formula>
    </cfRule>
  </conditionalFormatting>
  <conditionalFormatting sqref="E65:E66">
    <cfRule type="cellIs" dxfId="952" priority="169" operator="equal">
      <formula>0</formula>
    </cfRule>
  </conditionalFormatting>
  <conditionalFormatting sqref="F63:F64">
    <cfRule type="cellIs" dxfId="951" priority="170" operator="lessThan">
      <formula>1</formula>
    </cfRule>
  </conditionalFormatting>
  <conditionalFormatting sqref="F65:F66">
    <cfRule type="cellIs" dxfId="950" priority="167" operator="lessThan">
      <formula>1</formula>
    </cfRule>
  </conditionalFormatting>
  <conditionalFormatting sqref="E71:E72">
    <cfRule type="cellIs" dxfId="949" priority="166" operator="equal">
      <formula>0</formula>
    </cfRule>
  </conditionalFormatting>
  <conditionalFormatting sqref="F71:F72">
    <cfRule type="cellIs" dxfId="948" priority="164" operator="lessThan">
      <formula>1</formula>
    </cfRule>
  </conditionalFormatting>
  <conditionalFormatting sqref="E83:E84">
    <cfRule type="cellIs" dxfId="947" priority="163" operator="equal">
      <formula>0</formula>
    </cfRule>
  </conditionalFormatting>
  <conditionalFormatting sqref="F83:F84">
    <cfRule type="cellIs" dxfId="946" priority="161" operator="lessThan">
      <formula>1</formula>
    </cfRule>
  </conditionalFormatting>
  <conditionalFormatting sqref="E85:E86">
    <cfRule type="cellIs" dxfId="945" priority="160" operator="equal">
      <formula>0</formula>
    </cfRule>
  </conditionalFormatting>
  <conditionalFormatting sqref="F85:F86">
    <cfRule type="cellIs" dxfId="944" priority="158" operator="lessThan">
      <formula>1</formula>
    </cfRule>
  </conditionalFormatting>
  <conditionalFormatting sqref="E91:E92">
    <cfRule type="cellIs" dxfId="943" priority="151" operator="equal">
      <formula>0</formula>
    </cfRule>
  </conditionalFormatting>
  <conditionalFormatting sqref="F91:F92">
    <cfRule type="cellIs" dxfId="942" priority="149" operator="lessThan">
      <formula>1</formula>
    </cfRule>
  </conditionalFormatting>
  <conditionalFormatting sqref="F103:F104">
    <cfRule type="cellIs" dxfId="941" priority="146" operator="lessThan">
      <formula>1</formula>
    </cfRule>
  </conditionalFormatting>
  <conditionalFormatting sqref="E103:E104">
    <cfRule type="cellIs" dxfId="940" priority="148" operator="equal">
      <formula>0</formula>
    </cfRule>
  </conditionalFormatting>
  <conditionalFormatting sqref="D20:D21">
    <cfRule type="cellIs" dxfId="939" priority="145" operator="equal">
      <formula>0</formula>
    </cfRule>
  </conditionalFormatting>
  <conditionalFormatting sqref="E48:E49">
    <cfRule type="cellIs" dxfId="938" priority="143" operator="equal">
      <formula>0</formula>
    </cfRule>
  </conditionalFormatting>
  <conditionalFormatting sqref="D48:D49">
    <cfRule type="cellIs" dxfId="937" priority="142" operator="equal">
      <formula>0</formula>
    </cfRule>
  </conditionalFormatting>
  <conditionalFormatting sqref="F48:F49">
    <cfRule type="cellIs" dxfId="936" priority="141" operator="lessThan">
      <formula>1</formula>
    </cfRule>
  </conditionalFormatting>
  <conditionalFormatting sqref="E97:E98">
    <cfRule type="cellIs" dxfId="935" priority="126" operator="equal">
      <formula>0</formula>
    </cfRule>
  </conditionalFormatting>
  <conditionalFormatting sqref="F31:F32">
    <cfRule type="cellIs" dxfId="934" priority="130" operator="lessThan">
      <formula>1</formula>
    </cfRule>
  </conditionalFormatting>
  <conditionalFormatting sqref="E69:E70">
    <cfRule type="cellIs" dxfId="933" priority="129" operator="equal">
      <formula>0</formula>
    </cfRule>
  </conditionalFormatting>
  <conditionalFormatting sqref="F69:F70">
    <cfRule type="cellIs" dxfId="932" priority="127" operator="lessThan">
      <formula>1</formula>
    </cfRule>
  </conditionalFormatting>
  <conditionalFormatting sqref="F97:F98">
    <cfRule type="cellIs" dxfId="931" priority="124" operator="lessThan">
      <formula>1</formula>
    </cfRule>
  </conditionalFormatting>
  <conditionalFormatting sqref="E93:E94">
    <cfRule type="cellIs" dxfId="930" priority="123" operator="equal">
      <formula>0</formula>
    </cfRule>
  </conditionalFormatting>
  <conditionalFormatting sqref="F93:F94">
    <cfRule type="cellIs" dxfId="929" priority="121" operator="lessThan">
      <formula>1</formula>
    </cfRule>
  </conditionalFormatting>
  <conditionalFormatting sqref="F46:F47">
    <cfRule type="cellIs" dxfId="928" priority="118" operator="lessThan">
      <formula>1</formula>
    </cfRule>
  </conditionalFormatting>
  <conditionalFormatting sqref="E46:E47">
    <cfRule type="cellIs" dxfId="927" priority="120" operator="equal">
      <formula>0</formula>
    </cfRule>
  </conditionalFormatting>
  <conditionalFormatting sqref="E80:E81">
    <cfRule type="cellIs" dxfId="926" priority="117" operator="equal">
      <formula>0</formula>
    </cfRule>
  </conditionalFormatting>
  <conditionalFormatting sqref="F80:F81">
    <cfRule type="cellIs" dxfId="925" priority="116" operator="lessThan">
      <formula>1</formula>
    </cfRule>
  </conditionalFormatting>
  <conditionalFormatting sqref="E73:E74">
    <cfRule type="cellIs" dxfId="924" priority="114" operator="equal">
      <formula>0</formula>
    </cfRule>
  </conditionalFormatting>
  <conditionalFormatting sqref="F73:F74">
    <cfRule type="cellIs" dxfId="923" priority="112" operator="lessThan">
      <formula>1</formula>
    </cfRule>
  </conditionalFormatting>
  <conditionalFormatting sqref="F105:F106">
    <cfRule type="cellIs" dxfId="922" priority="109" operator="lessThan">
      <formula>1</formula>
    </cfRule>
  </conditionalFormatting>
  <conditionalFormatting sqref="E105:E106">
    <cfRule type="cellIs" dxfId="921" priority="111" operator="equal">
      <formula>0</formula>
    </cfRule>
  </conditionalFormatting>
  <conditionalFormatting sqref="E55:E56">
    <cfRule type="cellIs" dxfId="920" priority="108" operator="equal">
      <formula>0</formula>
    </cfRule>
  </conditionalFormatting>
  <conditionalFormatting sqref="F55:F56">
    <cfRule type="cellIs" dxfId="919" priority="106" operator="lessThan">
      <formula>1</formula>
    </cfRule>
  </conditionalFormatting>
  <conditionalFormatting sqref="E16:E17">
    <cfRule type="cellIs" dxfId="918" priority="105" operator="equal">
      <formula>0</formula>
    </cfRule>
  </conditionalFormatting>
  <conditionalFormatting sqref="E20:E21">
    <cfRule type="cellIs" dxfId="917" priority="102" operator="equal">
      <formula>0</formula>
    </cfRule>
  </conditionalFormatting>
  <conditionalFormatting sqref="E29:E30">
    <cfRule type="cellIs" dxfId="916" priority="99" operator="equal">
      <formula>0</formula>
    </cfRule>
  </conditionalFormatting>
  <conditionalFormatting sqref="D52:D53">
    <cfRule type="cellIs" dxfId="915" priority="93" operator="equal">
      <formula>0</formula>
    </cfRule>
  </conditionalFormatting>
  <conditionalFormatting sqref="E52:E53">
    <cfRule type="cellIs" dxfId="914" priority="94" operator="equal">
      <formula>0</formula>
    </cfRule>
  </conditionalFormatting>
  <conditionalFormatting sqref="F52:F53">
    <cfRule type="cellIs" dxfId="913" priority="92" operator="lessThan">
      <formula>1</formula>
    </cfRule>
  </conditionalFormatting>
  <conditionalFormatting sqref="E132:E133">
    <cfRule type="cellIs" dxfId="912" priority="91" operator="equal">
      <formula>0</formula>
    </cfRule>
  </conditionalFormatting>
  <conditionalFormatting sqref="D136:D137">
    <cfRule type="cellIs" dxfId="911" priority="88" operator="equal">
      <formula>0</formula>
    </cfRule>
  </conditionalFormatting>
  <conditionalFormatting sqref="D142:D143">
    <cfRule type="cellIs" dxfId="910" priority="85" operator="equal">
      <formula>0</formula>
    </cfRule>
  </conditionalFormatting>
  <conditionalFormatting sqref="D153:D154">
    <cfRule type="cellIs" dxfId="909" priority="82" operator="equal">
      <formula>0</formula>
    </cfRule>
  </conditionalFormatting>
  <conditionalFormatting sqref="F153:F154">
    <cfRule type="cellIs" dxfId="908" priority="81" operator="lessThan">
      <formula>1</formula>
    </cfRule>
  </conditionalFormatting>
  <conditionalFormatting sqref="E153:E154">
    <cfRule type="cellIs" dxfId="907" priority="83" operator="equal">
      <formula>0</formula>
    </cfRule>
  </conditionalFormatting>
  <conditionalFormatting sqref="E155:E156">
    <cfRule type="cellIs" dxfId="906" priority="80" operator="equal">
      <formula>0</formula>
    </cfRule>
  </conditionalFormatting>
  <conditionalFormatting sqref="D155:D156">
    <cfRule type="cellIs" dxfId="905" priority="79" operator="equal">
      <formula>0</formula>
    </cfRule>
  </conditionalFormatting>
  <conditionalFormatting sqref="F155:F158">
    <cfRule type="cellIs" dxfId="904" priority="78" operator="lessThan">
      <formula>1</formula>
    </cfRule>
  </conditionalFormatting>
  <conditionalFormatting sqref="E145:E146">
    <cfRule type="cellIs" dxfId="903" priority="77" operator="equal">
      <formula>0</formula>
    </cfRule>
  </conditionalFormatting>
  <conditionalFormatting sqref="D145:D146">
    <cfRule type="cellIs" dxfId="902" priority="76" operator="equal">
      <formula>0</formula>
    </cfRule>
  </conditionalFormatting>
  <conditionalFormatting sqref="F145:F146">
    <cfRule type="cellIs" dxfId="901" priority="75" operator="lessThan">
      <formula>1</formula>
    </cfRule>
  </conditionalFormatting>
  <conditionalFormatting sqref="E159:E160">
    <cfRule type="cellIs" dxfId="900" priority="74" operator="equal">
      <formula>0</formula>
    </cfRule>
  </conditionalFormatting>
  <conditionalFormatting sqref="D147:D148">
    <cfRule type="cellIs" dxfId="899" priority="70" operator="equal">
      <formula>0</formula>
    </cfRule>
  </conditionalFormatting>
  <conditionalFormatting sqref="E181:E182">
    <cfRule type="cellIs" dxfId="898" priority="69" operator="equal">
      <formula>0</formula>
    </cfRule>
  </conditionalFormatting>
  <conditionalFormatting sqref="E184:E185">
    <cfRule type="cellIs" dxfId="897" priority="66" operator="equal">
      <formula>0</formula>
    </cfRule>
  </conditionalFormatting>
  <conditionalFormatting sqref="F184:F185">
    <cfRule type="cellIs" dxfId="896" priority="65" operator="lessThan">
      <formula>1</formula>
    </cfRule>
  </conditionalFormatting>
  <conditionalFormatting sqref="D138:D139">
    <cfRule type="cellIs" dxfId="895" priority="63" operator="equal">
      <formula>0</formula>
    </cfRule>
  </conditionalFormatting>
  <conditionalFormatting sqref="E138:E139">
    <cfRule type="cellIs" dxfId="894" priority="64" operator="equal">
      <formula>0</formula>
    </cfRule>
  </conditionalFormatting>
  <conditionalFormatting sqref="D157:D158">
    <cfRule type="cellIs" dxfId="893" priority="57" operator="equal">
      <formula>0</formula>
    </cfRule>
  </conditionalFormatting>
  <conditionalFormatting sqref="D149:D150">
    <cfRule type="cellIs" dxfId="892" priority="60" operator="equal">
      <formula>0</formula>
    </cfRule>
  </conditionalFormatting>
  <conditionalFormatting sqref="D184:D185">
    <cfRule type="cellIs" dxfId="891" priority="59" operator="equal">
      <formula>0</formula>
    </cfRule>
  </conditionalFormatting>
  <conditionalFormatting sqref="E149:E150">
    <cfRule type="cellIs" dxfId="890" priority="61" operator="equal">
      <formula>0</formula>
    </cfRule>
  </conditionalFormatting>
  <conditionalFormatting sqref="D176:D177">
    <cfRule type="cellIs" dxfId="889" priority="25" operator="equal">
      <formula>0</formula>
    </cfRule>
  </conditionalFormatting>
  <conditionalFormatting sqref="E157:E158">
    <cfRule type="cellIs" dxfId="888" priority="58" operator="equal">
      <formula>0</formula>
    </cfRule>
  </conditionalFormatting>
  <conditionalFormatting sqref="E151:E152">
    <cfRule type="cellIs" dxfId="887" priority="56" operator="equal">
      <formula>0</formula>
    </cfRule>
  </conditionalFormatting>
  <conditionalFormatting sqref="D151:D152">
    <cfRule type="cellIs" dxfId="886" priority="55" operator="equal">
      <formula>0</formula>
    </cfRule>
  </conditionalFormatting>
  <conditionalFormatting sqref="D179:D180">
    <cfRule type="cellIs" dxfId="885" priority="49" operator="equal">
      <formula>0</formula>
    </cfRule>
  </conditionalFormatting>
  <conditionalFormatting sqref="D140:D141">
    <cfRule type="cellIs" dxfId="884" priority="52" operator="equal">
      <formula>0</formula>
    </cfRule>
  </conditionalFormatting>
  <conditionalFormatting sqref="D167:D168">
    <cfRule type="cellIs" dxfId="883" priority="46" operator="equal">
      <formula>0</formula>
    </cfRule>
  </conditionalFormatting>
  <conditionalFormatting sqref="D165:D166">
    <cfRule type="cellIs" dxfId="882" priority="40" operator="equal">
      <formula>0</formula>
    </cfRule>
  </conditionalFormatting>
  <conditionalFormatting sqref="D161:D162">
    <cfRule type="cellIs" dxfId="881" priority="43" operator="equal">
      <formula>0</formula>
    </cfRule>
  </conditionalFormatting>
  <conditionalFormatting sqref="D171:D172">
    <cfRule type="cellIs" dxfId="880" priority="37" operator="equal">
      <formula>0</formula>
    </cfRule>
  </conditionalFormatting>
  <conditionalFormatting sqref="D163:D164">
    <cfRule type="cellIs" dxfId="879" priority="34" operator="equal">
      <formula>0</formula>
    </cfRule>
  </conditionalFormatting>
  <conditionalFormatting sqref="D169:D170">
    <cfRule type="cellIs" dxfId="878" priority="31" operator="equal">
      <formula>0</formula>
    </cfRule>
  </conditionalFormatting>
  <conditionalFormatting sqref="D174:D175">
    <cfRule type="cellIs" dxfId="877" priority="28" operator="equal">
      <formula>0</formula>
    </cfRule>
  </conditionalFormatting>
  <conditionalFormatting sqref="E136:E137 E186">
    <cfRule type="cellIs" dxfId="876" priority="89" operator="equal">
      <formula>0</formula>
    </cfRule>
  </conditionalFormatting>
  <conditionalFormatting sqref="F136:F137">
    <cfRule type="cellIs" dxfId="875" priority="87" operator="lessThan">
      <formula>1</formula>
    </cfRule>
  </conditionalFormatting>
  <conditionalFormatting sqref="D181:D182">
    <cfRule type="cellIs" dxfId="874" priority="68" operator="equal">
      <formula>0</formula>
    </cfRule>
  </conditionalFormatting>
  <conditionalFormatting sqref="F181:F182">
    <cfRule type="cellIs" dxfId="873" priority="67" operator="lessThan">
      <formula>1</formula>
    </cfRule>
  </conditionalFormatting>
  <conditionalFormatting sqref="F151:F152">
    <cfRule type="cellIs" dxfId="872" priority="54" operator="lessThan">
      <formula>1</formula>
    </cfRule>
  </conditionalFormatting>
  <conditionalFormatting sqref="E179:E180">
    <cfRule type="cellIs" dxfId="871" priority="50" operator="equal">
      <formula>0</formula>
    </cfRule>
  </conditionalFormatting>
  <conditionalFormatting sqref="F179:F180">
    <cfRule type="cellIs" dxfId="870" priority="48" operator="lessThan">
      <formula>1</formula>
    </cfRule>
  </conditionalFormatting>
  <conditionalFormatting sqref="E167:E168">
    <cfRule type="cellIs" dxfId="869" priority="47" operator="equal">
      <formula>0</formula>
    </cfRule>
  </conditionalFormatting>
  <conditionalFormatting sqref="F167:F168">
    <cfRule type="cellIs" dxfId="868" priority="45" operator="lessThan">
      <formula>1</formula>
    </cfRule>
  </conditionalFormatting>
  <conditionalFormatting sqref="E165:E166">
    <cfRule type="cellIs" dxfId="867" priority="41" operator="equal">
      <formula>0</formula>
    </cfRule>
  </conditionalFormatting>
  <conditionalFormatting sqref="F165:F166">
    <cfRule type="cellIs" dxfId="866" priority="39" operator="lessThan">
      <formula>1</formula>
    </cfRule>
  </conditionalFormatting>
  <conditionalFormatting sqref="E174:E175">
    <cfRule type="cellIs" dxfId="865" priority="29" operator="equal">
      <formula>0</formula>
    </cfRule>
  </conditionalFormatting>
  <conditionalFormatting sqref="F174:F175">
    <cfRule type="cellIs" dxfId="864" priority="27" operator="lessThan">
      <formula>1</formula>
    </cfRule>
  </conditionalFormatting>
  <conditionalFormatting sqref="F176:F177">
    <cfRule type="cellIs" dxfId="863" priority="24" operator="lessThan">
      <formula>1</formula>
    </cfRule>
  </conditionalFormatting>
  <conditionalFormatting sqref="E176:E177">
    <cfRule type="cellIs" dxfId="862" priority="26" operator="equal">
      <formula>0</formula>
    </cfRule>
  </conditionalFormatting>
  <conditionalFormatting sqref="F147:F150">
    <cfRule type="cellIs" dxfId="861" priority="90" operator="lessThan">
      <formula>1</formula>
    </cfRule>
  </conditionalFormatting>
  <conditionalFormatting sqref="F142:F143">
    <cfRule type="cellIs" dxfId="860" priority="84" operator="lessThan">
      <formula>1</formula>
    </cfRule>
  </conditionalFormatting>
  <conditionalFormatting sqref="E147:E148">
    <cfRule type="cellIs" dxfId="859" priority="71" operator="equal">
      <formula>0</formula>
    </cfRule>
  </conditionalFormatting>
  <conditionalFormatting sqref="D159:D160">
    <cfRule type="cellIs" dxfId="858" priority="73" operator="equal">
      <formula>0</formula>
    </cfRule>
  </conditionalFormatting>
  <conditionalFormatting sqref="F159:F160">
    <cfRule type="cellIs" dxfId="857" priority="72" operator="lessThan">
      <formula>1</formula>
    </cfRule>
  </conditionalFormatting>
  <conditionalFormatting sqref="E142:E143">
    <cfRule type="cellIs" dxfId="856" priority="86" operator="equal">
      <formula>0</formula>
    </cfRule>
  </conditionalFormatting>
  <conditionalFormatting sqref="F138:F139">
    <cfRule type="cellIs" dxfId="855" priority="62" operator="lessThan">
      <formula>1</formula>
    </cfRule>
  </conditionalFormatting>
  <conditionalFormatting sqref="E140:E141">
    <cfRule type="cellIs" dxfId="854" priority="53" operator="equal">
      <formula>0</formula>
    </cfRule>
  </conditionalFormatting>
  <conditionalFormatting sqref="F140:F141">
    <cfRule type="cellIs" dxfId="853" priority="51" operator="lessThan">
      <formula>1</formula>
    </cfRule>
  </conditionalFormatting>
  <conditionalFormatting sqref="E161:E162">
    <cfRule type="cellIs" dxfId="852" priority="44" operator="equal">
      <formula>0</formula>
    </cfRule>
  </conditionalFormatting>
  <conditionalFormatting sqref="F161:F162">
    <cfRule type="cellIs" dxfId="851" priority="42" operator="lessThan">
      <formula>1</formula>
    </cfRule>
  </conditionalFormatting>
  <conditionalFormatting sqref="E171:E172">
    <cfRule type="cellIs" dxfId="850" priority="38" operator="equal">
      <formula>0</formula>
    </cfRule>
  </conditionalFormatting>
  <conditionalFormatting sqref="F171:F172">
    <cfRule type="cellIs" dxfId="849" priority="36" operator="lessThan">
      <formula>1</formula>
    </cfRule>
  </conditionalFormatting>
  <conditionalFormatting sqref="E163:E164">
    <cfRule type="cellIs" dxfId="848" priority="35" operator="equal">
      <formula>0</formula>
    </cfRule>
  </conditionalFormatting>
  <conditionalFormatting sqref="F163:F164">
    <cfRule type="cellIs" dxfId="847" priority="33" operator="lessThan">
      <formula>1</formula>
    </cfRule>
  </conditionalFormatting>
  <conditionalFormatting sqref="E169:E170">
    <cfRule type="cellIs" dxfId="846" priority="32" operator="equal">
      <formula>0</formula>
    </cfRule>
  </conditionalFormatting>
  <conditionalFormatting sqref="F169:F170">
    <cfRule type="cellIs" dxfId="845" priority="30" operator="lessThan">
      <formula>1</formula>
    </cfRule>
  </conditionalFormatting>
  <conditionalFormatting sqref="E114:E115">
    <cfRule type="cellIs" dxfId="844" priority="15" operator="equal">
      <formula>0</formula>
    </cfRule>
  </conditionalFormatting>
  <conditionalFormatting sqref="D116:E117">
    <cfRule type="cellIs" dxfId="843" priority="23" operator="equal">
      <formula>0</formula>
    </cfRule>
  </conditionalFormatting>
  <conditionalFormatting sqref="D119:D120">
    <cfRule type="cellIs" dxfId="842" priority="19" operator="equal">
      <formula>0</formula>
    </cfRule>
  </conditionalFormatting>
  <conditionalFormatting sqref="D116:D117">
    <cfRule type="cellIs" dxfId="841" priority="17" operator="equal">
      <formula>0</formula>
    </cfRule>
  </conditionalFormatting>
  <conditionalFormatting sqref="D114:D115">
    <cfRule type="cellIs" dxfId="840" priority="14" operator="equal">
      <formula>0</formula>
    </cfRule>
  </conditionalFormatting>
  <conditionalFormatting sqref="E124:E125">
    <cfRule type="cellIs" dxfId="839" priority="12" operator="equal">
      <formula>0</formula>
    </cfRule>
  </conditionalFormatting>
  <conditionalFormatting sqref="D124:D125">
    <cfRule type="cellIs" dxfId="838" priority="11" operator="equal">
      <formula>0</formula>
    </cfRule>
  </conditionalFormatting>
  <conditionalFormatting sqref="E129:E130">
    <cfRule type="cellIs" dxfId="837" priority="9" operator="equal">
      <formula>0</formula>
    </cfRule>
  </conditionalFormatting>
  <conditionalFormatting sqref="D122:D123">
    <cfRule type="cellIs" dxfId="836" priority="5" operator="equal">
      <formula>0</formula>
    </cfRule>
  </conditionalFormatting>
  <conditionalFormatting sqref="E122:E123">
    <cfRule type="cellIs" dxfId="835" priority="6" operator="equal">
      <formula>0</formula>
    </cfRule>
  </conditionalFormatting>
  <conditionalFormatting sqref="F122:F123">
    <cfRule type="cellIs" dxfId="834" priority="4" operator="lessThan">
      <formula>1</formula>
    </cfRule>
  </conditionalFormatting>
  <conditionalFormatting sqref="D126:D127">
    <cfRule type="cellIs" dxfId="833" priority="2" operator="equal">
      <formula>0</formula>
    </cfRule>
  </conditionalFormatting>
  <conditionalFormatting sqref="E126:E127">
    <cfRule type="cellIs" dxfId="832" priority="3" operator="equal">
      <formula>0</formula>
    </cfRule>
  </conditionalFormatting>
  <conditionalFormatting sqref="F126:F127">
    <cfRule type="cellIs" dxfId="831" priority="1" operator="lessThan">
      <formula>1</formula>
    </cfRule>
  </conditionalFormatting>
  <conditionalFormatting sqref="F116:F117">
    <cfRule type="cellIs" dxfId="830" priority="22" operator="lessThan">
      <formula>1</formula>
    </cfRule>
  </conditionalFormatting>
  <conditionalFormatting sqref="E116:E117">
    <cfRule type="cellIs" dxfId="829" priority="18" operator="equal">
      <formula>0</formula>
    </cfRule>
  </conditionalFormatting>
  <conditionalFormatting sqref="E119:E120">
    <cfRule type="cellIs" dxfId="828" priority="21" operator="equal">
      <formula>0</formula>
    </cfRule>
  </conditionalFormatting>
  <conditionalFormatting sqref="F119:F120">
    <cfRule type="cellIs" dxfId="827" priority="20" operator="lessThan">
      <formula>1</formula>
    </cfRule>
  </conditionalFormatting>
  <conditionalFormatting sqref="D129:D130">
    <cfRule type="cellIs" dxfId="826" priority="8" operator="equal">
      <formula>0</formula>
    </cfRule>
  </conditionalFormatting>
  <conditionalFormatting sqref="F129:F130">
    <cfRule type="cellIs" dxfId="825" priority="7" operator="lessThan">
      <formula>1</formula>
    </cfRule>
  </conditionalFormatting>
  <conditionalFormatting sqref="F116:F117">
    <cfRule type="cellIs" dxfId="824" priority="16" operator="lessThan">
      <formula>1</formula>
    </cfRule>
  </conditionalFormatting>
  <conditionalFormatting sqref="F114:F115">
    <cfRule type="cellIs" dxfId="823" priority="13" operator="lessThan">
      <formula>1</formula>
    </cfRule>
  </conditionalFormatting>
  <conditionalFormatting sqref="F124:F125">
    <cfRule type="cellIs" dxfId="822" priority="10" operator="lessThan">
      <formula>1</formula>
    </cfRule>
  </conditionalFormatting>
  <pageMargins left="0.7" right="0.7" top="0.75" bottom="0.75" header="0.3" footer="0.3"/>
  <pageSetup paperSize="9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1CB2A-2DD1-49BB-A7E4-EC25DAACD7C3}">
  <dimension ref="A2:H180"/>
  <sheetViews>
    <sheetView zoomScale="85" zoomScaleNormal="85" workbookViewId="0">
      <pane ySplit="5" topLeftCell="A156" activePane="bottomLeft" state="frozen"/>
      <selection pane="bottomLeft" activeCell="C173" sqref="C173:G173"/>
    </sheetView>
  </sheetViews>
  <sheetFormatPr baseColWidth="10" defaultColWidth="11.44140625" defaultRowHeight="13.8" x14ac:dyDescent="0.3"/>
  <cols>
    <col min="1" max="1" width="11.44140625" style="84"/>
    <col min="2" max="2" width="11.109375" style="84" customWidth="1"/>
    <col min="3" max="3" width="81.109375" style="84" customWidth="1"/>
    <col min="4" max="4" width="9.5546875" style="89" customWidth="1"/>
    <col min="5" max="5" width="11.5546875" style="142" customWidth="1"/>
    <col min="6" max="6" width="14.109375" style="92" bestFit="1" customWidth="1"/>
    <col min="7" max="7" width="20.44140625" style="92" customWidth="1"/>
    <col min="8" max="8" width="15.77734375" style="84" bestFit="1" customWidth="1"/>
    <col min="9" max="16384" width="11.44140625" style="84"/>
  </cols>
  <sheetData>
    <row r="2" spans="2:8" ht="15.6" x14ac:dyDescent="0.3">
      <c r="C2" s="120" t="s">
        <v>342</v>
      </c>
    </row>
    <row r="3" spans="2:8" ht="15.6" x14ac:dyDescent="0.3">
      <c r="C3" s="120" t="s">
        <v>298</v>
      </c>
    </row>
    <row r="5" spans="2:8" ht="18" x14ac:dyDescent="0.3">
      <c r="B5" s="143"/>
      <c r="D5" s="84"/>
      <c r="E5" s="84"/>
      <c r="F5" s="85"/>
      <c r="G5" s="86"/>
    </row>
    <row r="6" spans="2:8" ht="17.25" customHeight="1" x14ac:dyDescent="0.25">
      <c r="B6" s="178" t="s">
        <v>33</v>
      </c>
      <c r="C6" s="178" t="s">
        <v>34</v>
      </c>
      <c r="D6" s="178" t="s">
        <v>35</v>
      </c>
      <c r="E6" s="178" t="s">
        <v>36</v>
      </c>
      <c r="F6" s="94" t="s">
        <v>37</v>
      </c>
      <c r="G6" s="180" t="s">
        <v>94</v>
      </c>
    </row>
    <row r="7" spans="2:8" ht="17.25" customHeight="1" x14ac:dyDescent="0.25">
      <c r="B7" s="179"/>
      <c r="C7" s="179"/>
      <c r="D7" s="179"/>
      <c r="E7" s="179"/>
      <c r="F7" s="95" t="s">
        <v>38</v>
      </c>
      <c r="G7" s="181"/>
    </row>
    <row r="8" spans="2:8" ht="17.25" customHeight="1" x14ac:dyDescent="0.3">
      <c r="B8" s="117">
        <v>0</v>
      </c>
      <c r="C8" s="184" t="s">
        <v>191</v>
      </c>
      <c r="D8" s="184"/>
      <c r="E8" s="184"/>
      <c r="F8" s="184"/>
      <c r="G8" s="185"/>
    </row>
    <row r="9" spans="2:8" ht="17.25" customHeight="1" x14ac:dyDescent="0.3">
      <c r="B9" s="108" t="s">
        <v>192</v>
      </c>
      <c r="C9" s="109" t="s">
        <v>193</v>
      </c>
      <c r="D9" s="110" t="s">
        <v>171</v>
      </c>
      <c r="E9" s="110">
        <v>1</v>
      </c>
      <c r="F9" s="111"/>
      <c r="G9" s="111">
        <f>E9*F9</f>
        <v>0</v>
      </c>
    </row>
    <row r="10" spans="2:8" ht="17.25" customHeight="1" x14ac:dyDescent="0.3">
      <c r="B10" s="108" t="s">
        <v>194</v>
      </c>
      <c r="C10" s="109" t="s">
        <v>195</v>
      </c>
      <c r="D10" s="110" t="s">
        <v>171</v>
      </c>
      <c r="E10" s="110">
        <v>1</v>
      </c>
      <c r="F10" s="111"/>
      <c r="G10" s="111">
        <f>E10*F10</f>
        <v>0</v>
      </c>
    </row>
    <row r="11" spans="2:8" ht="17.25" customHeight="1" x14ac:dyDescent="0.3">
      <c r="B11" s="141"/>
      <c r="C11" s="182" t="s">
        <v>196</v>
      </c>
      <c r="D11" s="183"/>
      <c r="E11" s="183"/>
      <c r="F11" s="183"/>
      <c r="G11" s="113">
        <f>G9+G10</f>
        <v>0</v>
      </c>
      <c r="H11" s="145"/>
    </row>
    <row r="12" spans="2:8" ht="17.25" customHeight="1" x14ac:dyDescent="0.3">
      <c r="D12" s="84"/>
      <c r="E12" s="84"/>
      <c r="F12" s="84"/>
      <c r="G12" s="84"/>
      <c r="H12" s="145"/>
    </row>
    <row r="13" spans="2:8" ht="17.25" customHeight="1" x14ac:dyDescent="0.3">
      <c r="B13" s="80" t="s">
        <v>95</v>
      </c>
      <c r="C13" s="184" t="s">
        <v>311</v>
      </c>
      <c r="D13" s="184"/>
      <c r="E13" s="184"/>
      <c r="F13" s="184"/>
      <c r="G13" s="185"/>
    </row>
    <row r="14" spans="2:8" x14ac:dyDescent="0.3">
      <c r="B14" s="186" t="s">
        <v>113</v>
      </c>
      <c r="C14" s="186"/>
      <c r="D14" s="186"/>
      <c r="E14" s="186"/>
      <c r="F14" s="186"/>
      <c r="G14" s="186"/>
    </row>
    <row r="15" spans="2:8" x14ac:dyDescent="0.3">
      <c r="B15" s="158" t="s">
        <v>116</v>
      </c>
      <c r="C15" s="87" t="s">
        <v>110</v>
      </c>
      <c r="D15" s="160" t="s">
        <v>2</v>
      </c>
      <c r="E15" s="162">
        <v>14.75</v>
      </c>
      <c r="F15" s="164"/>
      <c r="G15" s="166">
        <f t="shared" ref="G15" si="0">E15*F15</f>
        <v>0</v>
      </c>
    </row>
    <row r="16" spans="2:8" x14ac:dyDescent="0.3">
      <c r="B16" s="159"/>
      <c r="C16" s="88" t="s">
        <v>101</v>
      </c>
      <c r="D16" s="161"/>
      <c r="E16" s="163"/>
      <c r="F16" s="165"/>
      <c r="G16" s="167"/>
    </row>
    <row r="17" spans="2:7" x14ac:dyDescent="0.3">
      <c r="B17" s="158" t="s">
        <v>109</v>
      </c>
      <c r="C17" s="87" t="s">
        <v>162</v>
      </c>
      <c r="D17" s="160" t="s">
        <v>4</v>
      </c>
      <c r="E17" s="162">
        <v>2.12</v>
      </c>
      <c r="F17" s="164"/>
      <c r="G17" s="166">
        <f t="shared" ref="G17" si="1">E17*F17</f>
        <v>0</v>
      </c>
    </row>
    <row r="18" spans="2:7" x14ac:dyDescent="0.3">
      <c r="B18" s="159"/>
      <c r="C18" s="88" t="s">
        <v>127</v>
      </c>
      <c r="D18" s="161"/>
      <c r="E18" s="163"/>
      <c r="F18" s="165"/>
      <c r="G18" s="167"/>
    </row>
    <row r="19" spans="2:7" x14ac:dyDescent="0.3">
      <c r="B19" s="158" t="s">
        <v>96</v>
      </c>
      <c r="C19" s="87" t="s">
        <v>163</v>
      </c>
      <c r="D19" s="160" t="s">
        <v>4</v>
      </c>
      <c r="E19" s="162">
        <v>8.16</v>
      </c>
      <c r="F19" s="164"/>
      <c r="G19" s="166">
        <f t="shared" ref="G19" si="2">E19*F19</f>
        <v>0</v>
      </c>
    </row>
    <row r="20" spans="2:7" x14ac:dyDescent="0.3">
      <c r="B20" s="159"/>
      <c r="C20" s="88" t="s">
        <v>164</v>
      </c>
      <c r="D20" s="161"/>
      <c r="E20" s="163"/>
      <c r="F20" s="165"/>
      <c r="G20" s="167"/>
    </row>
    <row r="21" spans="2:7" x14ac:dyDescent="0.3">
      <c r="B21" s="158" t="s">
        <v>97</v>
      </c>
      <c r="C21" s="87" t="s">
        <v>212</v>
      </c>
      <c r="D21" s="160" t="s">
        <v>4</v>
      </c>
      <c r="E21" s="162">
        <f>45%*E17</f>
        <v>0.95400000000000007</v>
      </c>
      <c r="F21" s="164"/>
      <c r="G21" s="166">
        <f t="shared" ref="G21" si="3">E21*F21</f>
        <v>0</v>
      </c>
    </row>
    <row r="22" spans="2:7" x14ac:dyDescent="0.3">
      <c r="B22" s="159"/>
      <c r="C22" s="104" t="s">
        <v>102</v>
      </c>
      <c r="D22" s="161"/>
      <c r="E22" s="163"/>
      <c r="F22" s="165"/>
      <c r="G22" s="167"/>
    </row>
    <row r="23" spans="2:7" x14ac:dyDescent="0.3">
      <c r="B23" s="172" t="s">
        <v>130</v>
      </c>
      <c r="C23" s="173"/>
      <c r="D23" s="173"/>
      <c r="E23" s="173"/>
      <c r="F23" s="173"/>
      <c r="G23" s="174"/>
    </row>
    <row r="24" spans="2:7" ht="20.25" customHeight="1" x14ac:dyDescent="0.3">
      <c r="B24" s="158" t="s">
        <v>98</v>
      </c>
      <c r="C24" s="87" t="s">
        <v>135</v>
      </c>
      <c r="D24" s="160" t="s">
        <v>4</v>
      </c>
      <c r="E24" s="162">
        <f>(E17*0.08/0.4)+(3.38*1*0.08*1.2)</f>
        <v>0.74847999999999992</v>
      </c>
      <c r="F24" s="164"/>
      <c r="G24" s="166">
        <f t="shared" ref="G24" si="4">E24*F24</f>
        <v>0</v>
      </c>
    </row>
    <row r="25" spans="2:7" x14ac:dyDescent="0.3">
      <c r="B25" s="159"/>
      <c r="C25" s="88" t="s">
        <v>299</v>
      </c>
      <c r="D25" s="161"/>
      <c r="E25" s="163"/>
      <c r="F25" s="165"/>
      <c r="G25" s="171"/>
    </row>
    <row r="26" spans="2:7" ht="20.25" customHeight="1" x14ac:dyDescent="0.3">
      <c r="B26" s="158" t="s">
        <v>99</v>
      </c>
      <c r="C26" s="87" t="s">
        <v>165</v>
      </c>
      <c r="D26" s="160" t="s">
        <v>4</v>
      </c>
      <c r="E26" s="162">
        <f>(E17*0.05/0.4)+(3.38*1*0.05*1.2)</f>
        <v>0.46779999999999999</v>
      </c>
      <c r="F26" s="164"/>
      <c r="G26" s="166">
        <f t="shared" ref="G26" si="5">E26*F26</f>
        <v>0</v>
      </c>
    </row>
    <row r="27" spans="2:7" x14ac:dyDescent="0.3">
      <c r="B27" s="159"/>
      <c r="C27" s="88" t="s">
        <v>127</v>
      </c>
      <c r="D27" s="161"/>
      <c r="E27" s="163"/>
      <c r="F27" s="165"/>
      <c r="G27" s="171"/>
    </row>
    <row r="28" spans="2:7" x14ac:dyDescent="0.3">
      <c r="B28" s="158" t="s">
        <v>100</v>
      </c>
      <c r="C28" s="87" t="s">
        <v>203</v>
      </c>
      <c r="D28" s="160" t="s">
        <v>4</v>
      </c>
      <c r="E28" s="162">
        <f>((E17)+(0.81*2))*1.5</f>
        <v>5.61</v>
      </c>
      <c r="F28" s="164"/>
      <c r="G28" s="166">
        <f>E28*F28</f>
        <v>0</v>
      </c>
    </row>
    <row r="29" spans="2:7" x14ac:dyDescent="0.3">
      <c r="B29" s="159"/>
      <c r="C29" s="104" t="s">
        <v>218</v>
      </c>
      <c r="D29" s="161"/>
      <c r="E29" s="163"/>
      <c r="F29" s="165"/>
      <c r="G29" s="171"/>
    </row>
    <row r="30" spans="2:7" x14ac:dyDescent="0.3">
      <c r="B30" s="158" t="s">
        <v>103</v>
      </c>
      <c r="C30" s="87" t="s">
        <v>175</v>
      </c>
      <c r="D30" s="160" t="s">
        <v>2</v>
      </c>
      <c r="E30" s="162">
        <f>((3.38*1)+(1.2*3.38))*1.2</f>
        <v>8.9231999999999996</v>
      </c>
      <c r="F30" s="164"/>
      <c r="G30" s="166">
        <f t="shared" ref="G30" si="6">E30*F30</f>
        <v>0</v>
      </c>
    </row>
    <row r="31" spans="2:7" x14ac:dyDescent="0.3">
      <c r="B31" s="159"/>
      <c r="C31" s="104" t="s">
        <v>174</v>
      </c>
      <c r="D31" s="161"/>
      <c r="E31" s="163"/>
      <c r="F31" s="165"/>
      <c r="G31" s="167"/>
    </row>
    <row r="32" spans="2:7" x14ac:dyDescent="0.3">
      <c r="B32" s="172" t="s">
        <v>131</v>
      </c>
      <c r="C32" s="173"/>
      <c r="D32" s="173"/>
      <c r="E32" s="173"/>
      <c r="F32" s="173"/>
      <c r="G32" s="174"/>
    </row>
    <row r="33" spans="2:7" x14ac:dyDescent="0.3">
      <c r="B33" s="158" t="s">
        <v>117</v>
      </c>
      <c r="C33" s="87" t="s">
        <v>202</v>
      </c>
      <c r="D33" s="160" t="s">
        <v>2</v>
      </c>
      <c r="E33" s="162">
        <f>0.53*0.24*2</f>
        <v>0.25440000000000002</v>
      </c>
      <c r="F33" s="164"/>
      <c r="G33" s="166">
        <f>E33*F33</f>
        <v>0</v>
      </c>
    </row>
    <row r="34" spans="2:7" x14ac:dyDescent="0.3">
      <c r="B34" s="159"/>
      <c r="C34" s="88" t="s">
        <v>128</v>
      </c>
      <c r="D34" s="161"/>
      <c r="E34" s="163"/>
      <c r="F34" s="165"/>
      <c r="G34" s="171"/>
    </row>
    <row r="35" spans="2:7" ht="27.6" x14ac:dyDescent="0.3">
      <c r="B35" s="158" t="s">
        <v>104</v>
      </c>
      <c r="C35" s="87" t="s">
        <v>166</v>
      </c>
      <c r="D35" s="160" t="s">
        <v>2</v>
      </c>
      <c r="E35" s="162">
        <f>(((1.72*2.11)+(1.72*0.2*0.5))*3+(2.11*3.4))*1.2</f>
        <v>22.293119999999995</v>
      </c>
      <c r="F35" s="164"/>
      <c r="G35" s="166">
        <f t="shared" ref="G35" si="7">E35*F35</f>
        <v>0</v>
      </c>
    </row>
    <row r="36" spans="2:7" x14ac:dyDescent="0.3">
      <c r="B36" s="159"/>
      <c r="C36" s="88" t="s">
        <v>167</v>
      </c>
      <c r="D36" s="161"/>
      <c r="E36" s="163"/>
      <c r="F36" s="165"/>
      <c r="G36" s="171"/>
    </row>
    <row r="37" spans="2:7" x14ac:dyDescent="0.3">
      <c r="B37" s="158" t="s">
        <v>105</v>
      </c>
      <c r="C37" s="87" t="s">
        <v>136</v>
      </c>
      <c r="D37" s="160" t="s">
        <v>4</v>
      </c>
      <c r="E37" s="162">
        <f>(((0.1^2)+(1^2))^0.5)*3.38</f>
        <v>3.3968579599388606</v>
      </c>
      <c r="F37" s="164"/>
      <c r="G37" s="166">
        <f t="shared" ref="G37" si="8">E37*F37</f>
        <v>0</v>
      </c>
    </row>
    <row r="38" spans="2:7" x14ac:dyDescent="0.3">
      <c r="B38" s="159"/>
      <c r="C38" s="88" t="s">
        <v>312</v>
      </c>
      <c r="D38" s="161"/>
      <c r="E38" s="163"/>
      <c r="F38" s="165"/>
      <c r="G38" s="171"/>
    </row>
    <row r="39" spans="2:7" x14ac:dyDescent="0.3">
      <c r="B39" s="158" t="s">
        <v>106</v>
      </c>
      <c r="C39" s="87" t="s">
        <v>129</v>
      </c>
      <c r="D39" s="193" t="s">
        <v>4</v>
      </c>
      <c r="E39" s="162">
        <f>0.2*0.2*1.2*2*1.2</f>
        <v>0.11520000000000001</v>
      </c>
      <c r="F39" s="164"/>
      <c r="G39" s="195">
        <f t="shared" ref="G39" si="9">E39*F39</f>
        <v>0</v>
      </c>
    </row>
    <row r="40" spans="2:7" x14ac:dyDescent="0.3">
      <c r="B40" s="159"/>
      <c r="C40" s="88" t="s">
        <v>217</v>
      </c>
      <c r="D40" s="194"/>
      <c r="E40" s="163"/>
      <c r="F40" s="165"/>
      <c r="G40" s="196"/>
    </row>
    <row r="41" spans="2:7" x14ac:dyDescent="0.25">
      <c r="B41" s="158" t="s">
        <v>107</v>
      </c>
      <c r="C41" s="102" t="s">
        <v>114</v>
      </c>
      <c r="D41" s="160" t="s">
        <v>14</v>
      </c>
      <c r="E41" s="162">
        <f>90*E39</f>
        <v>10.368</v>
      </c>
      <c r="F41" s="164"/>
      <c r="G41" s="166">
        <f>E41*F41</f>
        <v>0</v>
      </c>
    </row>
    <row r="42" spans="2:7" x14ac:dyDescent="0.3">
      <c r="B42" s="159"/>
      <c r="C42" s="88" t="s">
        <v>217</v>
      </c>
      <c r="D42" s="161"/>
      <c r="E42" s="163"/>
      <c r="F42" s="165"/>
      <c r="G42" s="167"/>
    </row>
    <row r="43" spans="2:7" x14ac:dyDescent="0.25">
      <c r="B43" s="158" t="s">
        <v>108</v>
      </c>
      <c r="C43" s="102" t="s">
        <v>134</v>
      </c>
      <c r="D43" s="160" t="s">
        <v>2</v>
      </c>
      <c r="E43" s="162">
        <f>((0.2*0.2*2)+(0.2*1.2*2))*3+(0.1*1)+(0.05*3.38)*1.5</f>
        <v>2.0335000000000001</v>
      </c>
      <c r="F43" s="164"/>
      <c r="G43" s="166">
        <f>E43*F43</f>
        <v>0</v>
      </c>
    </row>
    <row r="44" spans="2:7" x14ac:dyDescent="0.25">
      <c r="B44" s="159"/>
      <c r="C44" s="93" t="s">
        <v>148</v>
      </c>
      <c r="D44" s="161"/>
      <c r="E44" s="163"/>
      <c r="F44" s="165"/>
      <c r="G44" s="167"/>
    </row>
    <row r="45" spans="2:7" ht="20.25" customHeight="1" x14ac:dyDescent="0.3">
      <c r="B45" s="158" t="s">
        <v>118</v>
      </c>
      <c r="C45" s="87" t="s">
        <v>215</v>
      </c>
      <c r="D45" s="160" t="s">
        <v>4</v>
      </c>
      <c r="E45" s="162">
        <f>1.02*2*1.2</f>
        <v>2.448</v>
      </c>
      <c r="F45" s="164"/>
      <c r="G45" s="166">
        <f t="shared" ref="G45" si="10">E45*F45</f>
        <v>0</v>
      </c>
    </row>
    <row r="46" spans="2:7" x14ac:dyDescent="0.3">
      <c r="B46" s="159"/>
      <c r="C46" s="88" t="s">
        <v>300</v>
      </c>
      <c r="D46" s="161"/>
      <c r="E46" s="163"/>
      <c r="F46" s="165"/>
      <c r="G46" s="171"/>
    </row>
    <row r="47" spans="2:7" ht="20.25" customHeight="1" x14ac:dyDescent="0.3">
      <c r="B47" s="158" t="s">
        <v>119</v>
      </c>
      <c r="C47" s="87" t="s">
        <v>219</v>
      </c>
      <c r="D47" s="160" t="s">
        <v>93</v>
      </c>
      <c r="E47" s="162">
        <v>2</v>
      </c>
      <c r="F47" s="164"/>
      <c r="G47" s="166">
        <f t="shared" ref="G47" si="11">E47*F47</f>
        <v>0</v>
      </c>
    </row>
    <row r="48" spans="2:7" x14ac:dyDescent="0.3">
      <c r="B48" s="159"/>
      <c r="C48" s="88" t="s">
        <v>168</v>
      </c>
      <c r="D48" s="161"/>
      <c r="E48" s="163"/>
      <c r="F48" s="165"/>
      <c r="G48" s="171"/>
    </row>
    <row r="49" spans="2:7" x14ac:dyDescent="0.3">
      <c r="B49" s="158" t="s">
        <v>120</v>
      </c>
      <c r="C49" s="87" t="s">
        <v>190</v>
      </c>
      <c r="D49" s="160" t="s">
        <v>2</v>
      </c>
      <c r="E49" s="162">
        <f>((E35*2+10.41)*1.2)</f>
        <v>65.99548799999998</v>
      </c>
      <c r="F49" s="164"/>
      <c r="G49" s="166">
        <f t="shared" ref="G49" si="12">E49*F49</f>
        <v>0</v>
      </c>
    </row>
    <row r="50" spans="2:7" x14ac:dyDescent="0.25">
      <c r="B50" s="159"/>
      <c r="C50" s="93" t="s">
        <v>313</v>
      </c>
      <c r="D50" s="161"/>
      <c r="E50" s="163"/>
      <c r="F50" s="165"/>
      <c r="G50" s="171"/>
    </row>
    <row r="51" spans="2:7" ht="27.6" x14ac:dyDescent="0.25">
      <c r="B51" s="158" t="s">
        <v>121</v>
      </c>
      <c r="C51" s="136" t="s">
        <v>301</v>
      </c>
      <c r="D51" s="160" t="s">
        <v>21</v>
      </c>
      <c r="E51" s="162">
        <v>2</v>
      </c>
      <c r="F51" s="164"/>
      <c r="G51" s="166">
        <f t="shared" ref="G51" si="13">E51*F51</f>
        <v>0</v>
      </c>
    </row>
    <row r="52" spans="2:7" x14ac:dyDescent="0.25">
      <c r="B52" s="159"/>
      <c r="C52" s="103" t="s">
        <v>302</v>
      </c>
      <c r="D52" s="161"/>
      <c r="E52" s="163"/>
      <c r="F52" s="165"/>
      <c r="G52" s="167"/>
    </row>
    <row r="53" spans="2:7" x14ac:dyDescent="0.3">
      <c r="B53" s="168" t="s">
        <v>143</v>
      </c>
      <c r="C53" s="169"/>
      <c r="D53" s="169"/>
      <c r="E53" s="169"/>
      <c r="F53" s="169"/>
      <c r="G53" s="170"/>
    </row>
    <row r="54" spans="2:7" ht="41.4" x14ac:dyDescent="0.3">
      <c r="B54" s="158" t="s">
        <v>303</v>
      </c>
      <c r="C54" s="87" t="s">
        <v>304</v>
      </c>
      <c r="D54" s="160" t="s">
        <v>93</v>
      </c>
      <c r="E54" s="162">
        <v>2</v>
      </c>
      <c r="F54" s="164"/>
      <c r="G54" s="166">
        <f>E54*F54</f>
        <v>0</v>
      </c>
    </row>
    <row r="55" spans="2:7" ht="20.25" customHeight="1" x14ac:dyDescent="0.25">
      <c r="B55" s="159"/>
      <c r="C55" s="103" t="s">
        <v>305</v>
      </c>
      <c r="D55" s="161"/>
      <c r="E55" s="163"/>
      <c r="F55" s="165"/>
      <c r="G55" s="171"/>
    </row>
    <row r="56" spans="2:7" x14ac:dyDescent="0.25">
      <c r="B56" s="158" t="s">
        <v>122</v>
      </c>
      <c r="C56" s="102" t="s">
        <v>213</v>
      </c>
      <c r="D56" s="160" t="s">
        <v>25</v>
      </c>
      <c r="E56" s="162">
        <f>(4*3.38)*1.2</f>
        <v>16.224</v>
      </c>
      <c r="F56" s="164"/>
      <c r="G56" s="166">
        <f>E56*F56</f>
        <v>0</v>
      </c>
    </row>
    <row r="57" spans="2:7" x14ac:dyDescent="0.25">
      <c r="B57" s="159"/>
      <c r="C57" s="103" t="s">
        <v>137</v>
      </c>
      <c r="D57" s="161"/>
      <c r="E57" s="163"/>
      <c r="F57" s="165"/>
      <c r="G57" s="171"/>
    </row>
    <row r="58" spans="2:7" x14ac:dyDescent="0.25">
      <c r="B58" s="158" t="s">
        <v>123</v>
      </c>
      <c r="C58" s="102" t="s">
        <v>214</v>
      </c>
      <c r="D58" s="160" t="s">
        <v>25</v>
      </c>
      <c r="E58" s="162">
        <f>((3.38/0.35))*2.44*1.2</f>
        <v>28.276114285714282</v>
      </c>
      <c r="F58" s="164"/>
      <c r="G58" s="166">
        <f>E58*F58</f>
        <v>0</v>
      </c>
    </row>
    <row r="59" spans="2:7" x14ac:dyDescent="0.25">
      <c r="B59" s="159"/>
      <c r="C59" s="103" t="s">
        <v>138</v>
      </c>
      <c r="D59" s="161"/>
      <c r="E59" s="163"/>
      <c r="F59" s="165"/>
      <c r="G59" s="171"/>
    </row>
    <row r="60" spans="2:7" x14ac:dyDescent="0.3">
      <c r="B60" s="158" t="s">
        <v>124</v>
      </c>
      <c r="C60" s="87" t="s">
        <v>205</v>
      </c>
      <c r="D60" s="160" t="s">
        <v>25</v>
      </c>
      <c r="E60" s="162">
        <f>(2.44*2+(3.38*2))*1.2</f>
        <v>13.968</v>
      </c>
      <c r="F60" s="164"/>
      <c r="G60" s="166">
        <f>E60*F60</f>
        <v>0</v>
      </c>
    </row>
    <row r="61" spans="2:7" x14ac:dyDescent="0.25">
      <c r="B61" s="159"/>
      <c r="C61" s="103" t="s">
        <v>169</v>
      </c>
      <c r="D61" s="161"/>
      <c r="E61" s="163"/>
      <c r="F61" s="165"/>
      <c r="G61" s="167"/>
    </row>
    <row r="62" spans="2:7" x14ac:dyDescent="0.25">
      <c r="B62" s="158" t="s">
        <v>125</v>
      </c>
      <c r="C62" s="102" t="s">
        <v>204</v>
      </c>
      <c r="D62" s="160" t="s">
        <v>2</v>
      </c>
      <c r="E62" s="162">
        <f>((2.44*3.38))*1.2</f>
        <v>9.8966399999999997</v>
      </c>
      <c r="F62" s="164"/>
      <c r="G62" s="166">
        <f>E62*F62</f>
        <v>0</v>
      </c>
    </row>
    <row r="63" spans="2:7" x14ac:dyDescent="0.25">
      <c r="B63" s="159"/>
      <c r="C63" s="103" t="s">
        <v>139</v>
      </c>
      <c r="D63" s="161"/>
      <c r="E63" s="163"/>
      <c r="F63" s="165"/>
      <c r="G63" s="171"/>
    </row>
    <row r="64" spans="2:7" ht="27.6" x14ac:dyDescent="0.3">
      <c r="B64" s="158" t="s">
        <v>126</v>
      </c>
      <c r="C64" s="87" t="s">
        <v>216</v>
      </c>
      <c r="D64" s="160" t="s">
        <v>2</v>
      </c>
      <c r="E64" s="162">
        <f>2.44*(3.38)*1.2</f>
        <v>9.8966399999999997</v>
      </c>
      <c r="F64" s="164"/>
      <c r="G64" s="166">
        <f t="shared" ref="G64" si="14">E64*F64</f>
        <v>0</v>
      </c>
    </row>
    <row r="65" spans="2:7" x14ac:dyDescent="0.25">
      <c r="B65" s="159"/>
      <c r="C65" s="103" t="s">
        <v>140</v>
      </c>
      <c r="D65" s="161"/>
      <c r="E65" s="163"/>
      <c r="F65" s="165"/>
      <c r="G65" s="171"/>
    </row>
    <row r="66" spans="2:7" ht="27.6" x14ac:dyDescent="0.3">
      <c r="B66" s="158" t="s">
        <v>281</v>
      </c>
      <c r="C66" s="87" t="s">
        <v>206</v>
      </c>
      <c r="D66" s="160" t="s">
        <v>25</v>
      </c>
      <c r="E66" s="162">
        <f>((2.44*2+2.11*2)+3.38)*1.2</f>
        <v>14.975999999999999</v>
      </c>
      <c r="F66" s="164"/>
      <c r="G66" s="166">
        <f t="shared" ref="G66" si="15">E66*F66</f>
        <v>0</v>
      </c>
    </row>
    <row r="67" spans="2:7" x14ac:dyDescent="0.25">
      <c r="B67" s="159"/>
      <c r="C67" s="103" t="s">
        <v>141</v>
      </c>
      <c r="D67" s="161"/>
      <c r="E67" s="163"/>
      <c r="F67" s="165"/>
      <c r="G67" s="171"/>
    </row>
    <row r="68" spans="2:7" ht="27.6" x14ac:dyDescent="0.3">
      <c r="B68" s="158" t="s">
        <v>149</v>
      </c>
      <c r="C68" s="87" t="s">
        <v>201</v>
      </c>
      <c r="D68" s="160" t="s">
        <v>93</v>
      </c>
      <c r="E68" s="162">
        <v>2</v>
      </c>
      <c r="F68" s="164"/>
      <c r="G68" s="166">
        <f t="shared" ref="G68" si="16">E68*F68</f>
        <v>0</v>
      </c>
    </row>
    <row r="69" spans="2:7" x14ac:dyDescent="0.25">
      <c r="B69" s="159"/>
      <c r="C69" s="103" t="s">
        <v>176</v>
      </c>
      <c r="D69" s="161"/>
      <c r="E69" s="163"/>
      <c r="F69" s="165"/>
      <c r="G69" s="171"/>
    </row>
    <row r="70" spans="2:7" ht="32.4" customHeight="1" x14ac:dyDescent="0.3">
      <c r="B70" s="158" t="s">
        <v>150</v>
      </c>
      <c r="C70" s="87" t="s">
        <v>170</v>
      </c>
      <c r="D70" s="160" t="s">
        <v>171</v>
      </c>
      <c r="E70" s="162">
        <v>1</v>
      </c>
      <c r="F70" s="164"/>
      <c r="G70" s="166">
        <f t="shared" ref="G70" si="17">E70*F70</f>
        <v>0</v>
      </c>
    </row>
    <row r="71" spans="2:7" x14ac:dyDescent="0.25">
      <c r="B71" s="159"/>
      <c r="C71" s="103" t="s">
        <v>220</v>
      </c>
      <c r="D71" s="161"/>
      <c r="E71" s="163"/>
      <c r="F71" s="165"/>
      <c r="G71" s="171"/>
    </row>
    <row r="72" spans="2:7" x14ac:dyDescent="0.3">
      <c r="B72" s="158" t="s">
        <v>151</v>
      </c>
      <c r="C72" s="87" t="s">
        <v>224</v>
      </c>
      <c r="D72" s="160" t="s">
        <v>93</v>
      </c>
      <c r="E72" s="162">
        <v>2</v>
      </c>
      <c r="F72" s="164"/>
      <c r="G72" s="166">
        <f t="shared" ref="G72" si="18">E72*F72</f>
        <v>0</v>
      </c>
    </row>
    <row r="73" spans="2:7" x14ac:dyDescent="0.25">
      <c r="B73" s="159"/>
      <c r="C73" s="103" t="s">
        <v>225</v>
      </c>
      <c r="D73" s="161"/>
      <c r="E73" s="163"/>
      <c r="F73" s="165"/>
      <c r="G73" s="171"/>
    </row>
    <row r="74" spans="2:7" x14ac:dyDescent="0.3">
      <c r="B74" s="168" t="s">
        <v>115</v>
      </c>
      <c r="C74" s="169"/>
      <c r="D74" s="169"/>
      <c r="E74" s="169"/>
      <c r="F74" s="169"/>
      <c r="G74" s="170"/>
    </row>
    <row r="75" spans="2:7" x14ac:dyDescent="0.3">
      <c r="B75" s="158" t="s">
        <v>152</v>
      </c>
      <c r="C75" s="87" t="s">
        <v>132</v>
      </c>
      <c r="D75" s="160" t="s">
        <v>2</v>
      </c>
      <c r="E75" s="162">
        <f>E49-10.41</f>
        <v>55.585487999999984</v>
      </c>
      <c r="F75" s="164"/>
      <c r="G75" s="166">
        <f>E75*F75</f>
        <v>0</v>
      </c>
    </row>
    <row r="76" spans="2:7" x14ac:dyDescent="0.3">
      <c r="B76" s="159"/>
      <c r="C76" s="88" t="s">
        <v>133</v>
      </c>
      <c r="D76" s="161"/>
      <c r="E76" s="163"/>
      <c r="F76" s="165"/>
      <c r="G76" s="171"/>
    </row>
    <row r="77" spans="2:7" x14ac:dyDescent="0.3">
      <c r="B77" s="158" t="s">
        <v>153</v>
      </c>
      <c r="C77" s="87" t="s">
        <v>187</v>
      </c>
      <c r="D77" s="160" t="s">
        <v>2</v>
      </c>
      <c r="E77" s="162">
        <f>E75</f>
        <v>55.585487999999984</v>
      </c>
      <c r="F77" s="164"/>
      <c r="G77" s="166">
        <f>E77*F77</f>
        <v>0</v>
      </c>
    </row>
    <row r="78" spans="2:7" ht="33" customHeight="1" x14ac:dyDescent="0.3">
      <c r="B78" s="159"/>
      <c r="C78" s="88" t="s">
        <v>133</v>
      </c>
      <c r="D78" s="161"/>
      <c r="E78" s="163"/>
      <c r="F78" s="165"/>
      <c r="G78" s="171"/>
    </row>
    <row r="79" spans="2:7" x14ac:dyDescent="0.3">
      <c r="B79" s="158" t="s">
        <v>154</v>
      </c>
      <c r="C79" s="87" t="s">
        <v>221</v>
      </c>
      <c r="D79" s="160" t="s">
        <v>171</v>
      </c>
      <c r="E79" s="162">
        <v>1</v>
      </c>
      <c r="F79" s="164"/>
      <c r="G79" s="166">
        <f>E79*F79</f>
        <v>0</v>
      </c>
    </row>
    <row r="80" spans="2:7" ht="46.8" customHeight="1" x14ac:dyDescent="0.3">
      <c r="B80" s="159"/>
      <c r="C80" s="88" t="s">
        <v>222</v>
      </c>
      <c r="D80" s="161"/>
      <c r="E80" s="163"/>
      <c r="F80" s="165"/>
      <c r="G80" s="171"/>
    </row>
    <row r="81" spans="2:7" x14ac:dyDescent="0.3">
      <c r="B81" s="168" t="s">
        <v>142</v>
      </c>
      <c r="C81" s="169"/>
      <c r="D81" s="169"/>
      <c r="E81" s="169"/>
      <c r="F81" s="169"/>
      <c r="G81" s="170"/>
    </row>
    <row r="82" spans="2:7" x14ac:dyDescent="0.25">
      <c r="B82" s="158" t="s">
        <v>155</v>
      </c>
      <c r="C82" s="102" t="s">
        <v>172</v>
      </c>
      <c r="D82" s="160" t="s">
        <v>93</v>
      </c>
      <c r="E82" s="162">
        <v>2</v>
      </c>
      <c r="F82" s="164"/>
      <c r="G82" s="166">
        <f>E82*F82</f>
        <v>0</v>
      </c>
    </row>
    <row r="83" spans="2:7" x14ac:dyDescent="0.25">
      <c r="B83" s="159"/>
      <c r="C83" s="103" t="s">
        <v>144</v>
      </c>
      <c r="D83" s="161"/>
      <c r="E83" s="163"/>
      <c r="F83" s="165"/>
      <c r="G83" s="171"/>
    </row>
    <row r="84" spans="2:7" x14ac:dyDescent="0.25">
      <c r="B84" s="158" t="s">
        <v>156</v>
      </c>
      <c r="C84" s="102" t="s">
        <v>223</v>
      </c>
      <c r="D84" s="160" t="s">
        <v>93</v>
      </c>
      <c r="E84" s="162">
        <v>8</v>
      </c>
      <c r="F84" s="164"/>
      <c r="G84" s="166">
        <f>E84*F84</f>
        <v>0</v>
      </c>
    </row>
    <row r="85" spans="2:7" x14ac:dyDescent="0.25">
      <c r="B85" s="159"/>
      <c r="C85" s="103" t="s">
        <v>144</v>
      </c>
      <c r="D85" s="161"/>
      <c r="E85" s="163"/>
      <c r="F85" s="165"/>
      <c r="G85" s="171"/>
    </row>
    <row r="86" spans="2:7" x14ac:dyDescent="0.25">
      <c r="B86" s="158" t="s">
        <v>157</v>
      </c>
      <c r="C86" s="102" t="s">
        <v>173</v>
      </c>
      <c r="D86" s="160" t="s">
        <v>25</v>
      </c>
      <c r="E86" s="162">
        <v>12</v>
      </c>
      <c r="F86" s="164"/>
      <c r="G86" s="166">
        <f>E86*F86</f>
        <v>0</v>
      </c>
    </row>
    <row r="87" spans="2:7" x14ac:dyDescent="0.25">
      <c r="B87" s="159"/>
      <c r="C87" s="103" t="s">
        <v>144</v>
      </c>
      <c r="D87" s="161"/>
      <c r="E87" s="163"/>
      <c r="F87" s="165"/>
      <c r="G87" s="171"/>
    </row>
    <row r="88" spans="2:7" x14ac:dyDescent="0.25">
      <c r="B88" s="158" t="s">
        <v>158</v>
      </c>
      <c r="C88" s="102" t="s">
        <v>145</v>
      </c>
      <c r="D88" s="160" t="s">
        <v>25</v>
      </c>
      <c r="E88" s="162">
        <v>10</v>
      </c>
      <c r="F88" s="164"/>
      <c r="G88" s="166">
        <f>E88*F88</f>
        <v>0</v>
      </c>
    </row>
    <row r="89" spans="2:7" x14ac:dyDescent="0.25">
      <c r="B89" s="159"/>
      <c r="C89" s="103" t="s">
        <v>146</v>
      </c>
      <c r="D89" s="161"/>
      <c r="E89" s="163"/>
      <c r="F89" s="165"/>
      <c r="G89" s="167"/>
    </row>
    <row r="90" spans="2:7" x14ac:dyDescent="0.25">
      <c r="B90" s="158" t="s">
        <v>178</v>
      </c>
      <c r="C90" s="102" t="s">
        <v>147</v>
      </c>
      <c r="D90" s="160" t="s">
        <v>93</v>
      </c>
      <c r="E90" s="162">
        <v>2</v>
      </c>
      <c r="F90" s="164"/>
      <c r="G90" s="166">
        <f>E90*F90</f>
        <v>0</v>
      </c>
    </row>
    <row r="91" spans="2:7" x14ac:dyDescent="0.25">
      <c r="B91" s="159"/>
      <c r="C91" s="103" t="s">
        <v>146</v>
      </c>
      <c r="D91" s="161"/>
      <c r="E91" s="163"/>
      <c r="F91" s="165"/>
      <c r="G91" s="167"/>
    </row>
    <row r="92" spans="2:7" x14ac:dyDescent="0.25">
      <c r="B92" s="158" t="s">
        <v>179</v>
      </c>
      <c r="C92" s="102" t="s">
        <v>306</v>
      </c>
      <c r="D92" s="160" t="s">
        <v>93</v>
      </c>
      <c r="E92" s="162">
        <v>2</v>
      </c>
      <c r="F92" s="164"/>
      <c r="G92" s="166">
        <f>E92*F92</f>
        <v>0</v>
      </c>
    </row>
    <row r="93" spans="2:7" x14ac:dyDescent="0.25">
      <c r="B93" s="159"/>
      <c r="C93" s="103" t="s">
        <v>307</v>
      </c>
      <c r="D93" s="161"/>
      <c r="E93" s="163"/>
      <c r="F93" s="165"/>
      <c r="G93" s="167"/>
    </row>
    <row r="94" spans="2:7" x14ac:dyDescent="0.25">
      <c r="B94" s="158" t="s">
        <v>180</v>
      </c>
      <c r="C94" s="102" t="s">
        <v>314</v>
      </c>
      <c r="D94" s="160" t="s">
        <v>93</v>
      </c>
      <c r="E94" s="162">
        <v>1</v>
      </c>
      <c r="F94" s="164"/>
      <c r="G94" s="166">
        <f>E94*F94</f>
        <v>0</v>
      </c>
    </row>
    <row r="95" spans="2:7" x14ac:dyDescent="0.25">
      <c r="B95" s="159"/>
      <c r="C95" s="103" t="s">
        <v>308</v>
      </c>
      <c r="D95" s="161"/>
      <c r="E95" s="163"/>
      <c r="F95" s="165"/>
      <c r="G95" s="167"/>
    </row>
    <row r="96" spans="2:7" x14ac:dyDescent="0.25">
      <c r="B96" s="158" t="s">
        <v>181</v>
      </c>
      <c r="C96" s="102" t="s">
        <v>188</v>
      </c>
      <c r="D96" s="160" t="s">
        <v>93</v>
      </c>
      <c r="E96" s="162">
        <v>4</v>
      </c>
      <c r="F96" s="164"/>
      <c r="G96" s="166">
        <f>E96*F96</f>
        <v>0</v>
      </c>
    </row>
    <row r="97" spans="1:7" x14ac:dyDescent="0.25">
      <c r="B97" s="159"/>
      <c r="C97" s="103" t="s">
        <v>189</v>
      </c>
      <c r="D97" s="161"/>
      <c r="E97" s="163"/>
      <c r="F97" s="165"/>
      <c r="G97" s="167"/>
    </row>
    <row r="98" spans="1:7" x14ac:dyDescent="0.3">
      <c r="B98" s="158" t="s">
        <v>182</v>
      </c>
      <c r="C98" s="87" t="s">
        <v>207</v>
      </c>
      <c r="D98" s="160" t="s">
        <v>93</v>
      </c>
      <c r="E98" s="162">
        <v>2</v>
      </c>
      <c r="F98" s="164"/>
      <c r="G98" s="166">
        <f>E98*F98</f>
        <v>0</v>
      </c>
    </row>
    <row r="99" spans="1:7" x14ac:dyDescent="0.25">
      <c r="B99" s="159"/>
      <c r="C99" s="103" t="s">
        <v>208</v>
      </c>
      <c r="D99" s="161"/>
      <c r="E99" s="163"/>
      <c r="F99" s="165"/>
      <c r="G99" s="167"/>
    </row>
    <row r="100" spans="1:7" x14ac:dyDescent="0.25">
      <c r="B100" s="158" t="s">
        <v>183</v>
      </c>
      <c r="C100" s="102" t="s">
        <v>159</v>
      </c>
      <c r="D100" s="160" t="s">
        <v>93</v>
      </c>
      <c r="E100" s="162">
        <v>2</v>
      </c>
      <c r="F100" s="164"/>
      <c r="G100" s="166">
        <f>E100*F100</f>
        <v>0</v>
      </c>
    </row>
    <row r="101" spans="1:7" x14ac:dyDescent="0.25">
      <c r="B101" s="159"/>
      <c r="C101" s="103" t="s">
        <v>160</v>
      </c>
      <c r="D101" s="161"/>
      <c r="E101" s="163"/>
      <c r="F101" s="165"/>
      <c r="G101" s="171"/>
    </row>
    <row r="102" spans="1:7" x14ac:dyDescent="0.25">
      <c r="B102" s="158" t="s">
        <v>184</v>
      </c>
      <c r="C102" s="102" t="s">
        <v>161</v>
      </c>
      <c r="D102" s="160" t="s">
        <v>93</v>
      </c>
      <c r="E102" s="162">
        <v>2</v>
      </c>
      <c r="F102" s="164"/>
      <c r="G102" s="166">
        <f>E102*F102</f>
        <v>0</v>
      </c>
    </row>
    <row r="103" spans="1:7" x14ac:dyDescent="0.25">
      <c r="B103" s="159"/>
      <c r="C103" s="103" t="s">
        <v>309</v>
      </c>
      <c r="D103" s="161"/>
      <c r="E103" s="163"/>
      <c r="F103" s="165"/>
      <c r="G103" s="171"/>
    </row>
    <row r="104" spans="1:7" x14ac:dyDescent="0.25">
      <c r="B104" s="158" t="s">
        <v>185</v>
      </c>
      <c r="C104" s="102" t="s">
        <v>229</v>
      </c>
      <c r="D104" s="160" t="s">
        <v>93</v>
      </c>
      <c r="E104" s="162">
        <v>10</v>
      </c>
      <c r="F104" s="164"/>
      <c r="G104" s="166">
        <f>E104*F104</f>
        <v>0</v>
      </c>
    </row>
    <row r="105" spans="1:7" x14ac:dyDescent="0.25">
      <c r="B105" s="159"/>
      <c r="C105" s="103" t="s">
        <v>230</v>
      </c>
      <c r="D105" s="161"/>
      <c r="E105" s="163"/>
      <c r="F105" s="165"/>
      <c r="G105" s="171"/>
    </row>
    <row r="106" spans="1:7" ht="33" customHeight="1" x14ac:dyDescent="0.3">
      <c r="B106" s="168" t="s">
        <v>177</v>
      </c>
      <c r="C106" s="169"/>
      <c r="D106" s="169"/>
      <c r="E106" s="169"/>
      <c r="F106" s="169"/>
      <c r="G106" s="170"/>
    </row>
    <row r="107" spans="1:7" x14ac:dyDescent="0.25">
      <c r="B107" s="140" t="s">
        <v>186</v>
      </c>
      <c r="C107" s="105" t="s">
        <v>211</v>
      </c>
      <c r="D107" s="106" t="s">
        <v>93</v>
      </c>
      <c r="E107" s="124">
        <v>2</v>
      </c>
      <c r="F107" s="125"/>
      <c r="G107" s="107">
        <f t="shared" ref="G107" si="19">E107*F107</f>
        <v>0</v>
      </c>
    </row>
    <row r="108" spans="1:7" x14ac:dyDescent="0.3">
      <c r="B108" s="126"/>
      <c r="C108" s="197" t="s">
        <v>310</v>
      </c>
      <c r="D108" s="197"/>
      <c r="E108" s="197"/>
      <c r="F108" s="197"/>
      <c r="G108" s="81">
        <f>+SUM(G15:G107)</f>
        <v>0</v>
      </c>
    </row>
    <row r="109" spans="1:7" x14ac:dyDescent="0.3">
      <c r="D109" s="84"/>
      <c r="E109" s="84"/>
      <c r="F109" s="84"/>
      <c r="G109" s="84"/>
    </row>
    <row r="110" spans="1:7" x14ac:dyDescent="0.3">
      <c r="D110" s="84"/>
      <c r="E110" s="84"/>
      <c r="F110" s="84"/>
      <c r="G110" s="84"/>
    </row>
    <row r="111" spans="1:7" ht="15" customHeight="1" x14ac:dyDescent="0.3">
      <c r="A111" s="84" t="s">
        <v>324</v>
      </c>
      <c r="B111" s="127" t="s">
        <v>236</v>
      </c>
      <c r="C111" s="184" t="s">
        <v>325</v>
      </c>
      <c r="D111" s="184"/>
      <c r="E111" s="184"/>
      <c r="F111" s="184"/>
      <c r="G111" s="185"/>
    </row>
    <row r="112" spans="1:7" x14ac:dyDescent="0.3">
      <c r="B112" s="198" t="s">
        <v>113</v>
      </c>
      <c r="C112" s="186"/>
      <c r="D112" s="186"/>
      <c r="E112" s="186"/>
      <c r="F112" s="186"/>
      <c r="G112" s="199"/>
    </row>
    <row r="113" spans="2:7" x14ac:dyDescent="0.3">
      <c r="B113" s="158" t="s">
        <v>238</v>
      </c>
      <c r="C113" s="87" t="s">
        <v>110</v>
      </c>
      <c r="D113" s="160" t="s">
        <v>2</v>
      </c>
      <c r="E113" s="162">
        <v>5</v>
      </c>
      <c r="F113" s="164"/>
      <c r="G113" s="166">
        <f t="shared" ref="G113" si="20">E113*F113</f>
        <v>0</v>
      </c>
    </row>
    <row r="114" spans="2:7" x14ac:dyDescent="0.3">
      <c r="B114" s="159"/>
      <c r="C114" s="88" t="s">
        <v>247</v>
      </c>
      <c r="D114" s="161"/>
      <c r="E114" s="163"/>
      <c r="F114" s="165"/>
      <c r="G114" s="167"/>
    </row>
    <row r="115" spans="2:7" x14ac:dyDescent="0.3">
      <c r="B115" s="158" t="s">
        <v>239</v>
      </c>
      <c r="C115" s="87" t="s">
        <v>162</v>
      </c>
      <c r="D115" s="160" t="s">
        <v>4</v>
      </c>
      <c r="E115" s="162">
        <v>0.5</v>
      </c>
      <c r="F115" s="164"/>
      <c r="G115" s="166">
        <f t="shared" ref="G115" si="21">E115*F115</f>
        <v>0</v>
      </c>
    </row>
    <row r="116" spans="2:7" x14ac:dyDescent="0.3">
      <c r="B116" s="159"/>
      <c r="C116" s="88" t="s">
        <v>247</v>
      </c>
      <c r="D116" s="161"/>
      <c r="E116" s="163"/>
      <c r="F116" s="165"/>
      <c r="G116" s="167"/>
    </row>
    <row r="117" spans="2:7" x14ac:dyDescent="0.3">
      <c r="B117" s="158" t="s">
        <v>240</v>
      </c>
      <c r="C117" s="87" t="s">
        <v>248</v>
      </c>
      <c r="D117" s="160" t="s">
        <v>4</v>
      </c>
      <c r="E117" s="162">
        <v>17.27</v>
      </c>
      <c r="F117" s="164"/>
      <c r="G117" s="166">
        <f t="shared" ref="G117" si="22">E117*F117</f>
        <v>0</v>
      </c>
    </row>
    <row r="118" spans="2:7" x14ac:dyDescent="0.3">
      <c r="B118" s="159"/>
      <c r="C118" s="88" t="s">
        <v>249</v>
      </c>
      <c r="D118" s="161"/>
      <c r="E118" s="163"/>
      <c r="F118" s="165"/>
      <c r="G118" s="167"/>
    </row>
    <row r="119" spans="2:7" x14ac:dyDescent="0.3">
      <c r="B119" s="158" t="s">
        <v>241</v>
      </c>
      <c r="C119" s="87" t="s">
        <v>212</v>
      </c>
      <c r="D119" s="160" t="s">
        <v>4</v>
      </c>
      <c r="E119" s="162">
        <v>0.2</v>
      </c>
      <c r="F119" s="164"/>
      <c r="G119" s="166">
        <f t="shared" ref="G119" si="23">E119*F119</f>
        <v>0</v>
      </c>
    </row>
    <row r="120" spans="2:7" x14ac:dyDescent="0.3">
      <c r="B120" s="159"/>
      <c r="C120" s="104" t="s">
        <v>247</v>
      </c>
      <c r="D120" s="161"/>
      <c r="E120" s="163"/>
      <c r="F120" s="165"/>
      <c r="G120" s="167"/>
    </row>
    <row r="121" spans="2:7" x14ac:dyDescent="0.3">
      <c r="B121" s="172" t="s">
        <v>250</v>
      </c>
      <c r="C121" s="173"/>
      <c r="D121" s="173"/>
      <c r="E121" s="173"/>
      <c r="F121" s="173"/>
      <c r="G121" s="174"/>
    </row>
    <row r="122" spans="2:7" x14ac:dyDescent="0.3">
      <c r="B122" s="158" t="s">
        <v>242</v>
      </c>
      <c r="C122" s="87" t="s">
        <v>135</v>
      </c>
      <c r="D122" s="160" t="s">
        <v>2</v>
      </c>
      <c r="E122" s="162">
        <v>3.35</v>
      </c>
      <c r="F122" s="164"/>
      <c r="G122" s="166">
        <f t="shared" ref="G122" si="24">E122*F122</f>
        <v>0</v>
      </c>
    </row>
    <row r="123" spans="2:7" x14ac:dyDescent="0.3">
      <c r="B123" s="159"/>
      <c r="C123" s="88" t="s">
        <v>251</v>
      </c>
      <c r="D123" s="161"/>
      <c r="E123" s="163"/>
      <c r="F123" s="165"/>
      <c r="G123" s="171"/>
    </row>
    <row r="124" spans="2:7" x14ac:dyDescent="0.3">
      <c r="B124" s="158" t="s">
        <v>243</v>
      </c>
      <c r="C124" s="87" t="s">
        <v>165</v>
      </c>
      <c r="D124" s="160" t="s">
        <v>4</v>
      </c>
      <c r="E124" s="162">
        <v>0.17</v>
      </c>
      <c r="F124" s="164"/>
      <c r="G124" s="166">
        <f t="shared" ref="G124" si="25">E124*F124</f>
        <v>0</v>
      </c>
    </row>
    <row r="125" spans="2:7" x14ac:dyDescent="0.3">
      <c r="B125" s="159"/>
      <c r="C125" s="88" t="s">
        <v>252</v>
      </c>
      <c r="D125" s="161"/>
      <c r="E125" s="163"/>
      <c r="F125" s="165"/>
      <c r="G125" s="171"/>
    </row>
    <row r="126" spans="2:7" x14ac:dyDescent="0.3">
      <c r="B126" s="158" t="s">
        <v>244</v>
      </c>
      <c r="C126" s="87" t="s">
        <v>253</v>
      </c>
      <c r="D126" s="160" t="s">
        <v>4</v>
      </c>
      <c r="E126" s="162">
        <v>0.4</v>
      </c>
      <c r="F126" s="164"/>
      <c r="G126" s="166">
        <f t="shared" ref="G126" si="26">E126*F126</f>
        <v>0</v>
      </c>
    </row>
    <row r="127" spans="2:7" x14ac:dyDescent="0.3">
      <c r="B127" s="159"/>
      <c r="C127" s="104" t="s">
        <v>254</v>
      </c>
      <c r="D127" s="161"/>
      <c r="E127" s="163"/>
      <c r="F127" s="165"/>
      <c r="G127" s="171"/>
    </row>
    <row r="128" spans="2:7" x14ac:dyDescent="0.3">
      <c r="B128" s="158" t="s">
        <v>245</v>
      </c>
      <c r="C128" s="87" t="s">
        <v>136</v>
      </c>
      <c r="D128" s="160" t="s">
        <v>4</v>
      </c>
      <c r="E128" s="162">
        <v>0.45</v>
      </c>
      <c r="F128" s="164"/>
      <c r="G128" s="166">
        <f t="shared" ref="G128" si="27">E128*F128</f>
        <v>0</v>
      </c>
    </row>
    <row r="129" spans="2:7" x14ac:dyDescent="0.3">
      <c r="B129" s="159"/>
      <c r="C129" s="88" t="s">
        <v>255</v>
      </c>
      <c r="D129" s="161"/>
      <c r="E129" s="163"/>
      <c r="F129" s="165"/>
      <c r="G129" s="171"/>
    </row>
    <row r="130" spans="2:7" x14ac:dyDescent="0.3">
      <c r="B130" s="158" t="s">
        <v>283</v>
      </c>
      <c r="C130" s="87" t="s">
        <v>129</v>
      </c>
      <c r="D130" s="160" t="s">
        <v>4</v>
      </c>
      <c r="E130" s="162">
        <v>0.6</v>
      </c>
      <c r="F130" s="164"/>
      <c r="G130" s="166">
        <f t="shared" ref="G130" si="28">E130*F130</f>
        <v>0</v>
      </c>
    </row>
    <row r="131" spans="2:7" x14ac:dyDescent="0.3">
      <c r="B131" s="159"/>
      <c r="C131" s="88" t="s">
        <v>256</v>
      </c>
      <c r="D131" s="161"/>
      <c r="E131" s="163"/>
      <c r="F131" s="165"/>
      <c r="G131" s="171"/>
    </row>
    <row r="132" spans="2:7" x14ac:dyDescent="0.25">
      <c r="B132" s="158" t="s">
        <v>284</v>
      </c>
      <c r="C132" s="102" t="s">
        <v>114</v>
      </c>
      <c r="D132" s="160" t="s">
        <v>14</v>
      </c>
      <c r="E132" s="162">
        <v>25</v>
      </c>
      <c r="F132" s="164"/>
      <c r="G132" s="166">
        <f>E132*F132</f>
        <v>0</v>
      </c>
    </row>
    <row r="133" spans="2:7" x14ac:dyDescent="0.3">
      <c r="B133" s="159"/>
      <c r="C133" s="88" t="s">
        <v>256</v>
      </c>
      <c r="D133" s="161"/>
      <c r="E133" s="163"/>
      <c r="F133" s="165"/>
      <c r="G133" s="167"/>
    </row>
    <row r="134" spans="2:7" x14ac:dyDescent="0.25">
      <c r="B134" s="158" t="s">
        <v>285</v>
      </c>
      <c r="C134" s="102" t="s">
        <v>134</v>
      </c>
      <c r="D134" s="160" t="s">
        <v>2</v>
      </c>
      <c r="E134" s="162">
        <v>11</v>
      </c>
      <c r="F134" s="164"/>
      <c r="G134" s="166">
        <f>E134*F134</f>
        <v>0</v>
      </c>
    </row>
    <row r="135" spans="2:7" x14ac:dyDescent="0.25">
      <c r="B135" s="159"/>
      <c r="C135" s="93" t="s">
        <v>148</v>
      </c>
      <c r="D135" s="161"/>
      <c r="E135" s="163"/>
      <c r="F135" s="165"/>
      <c r="G135" s="167"/>
    </row>
    <row r="136" spans="2:7" x14ac:dyDescent="0.3">
      <c r="B136" s="158" t="s">
        <v>286</v>
      </c>
      <c r="C136" s="87" t="s">
        <v>257</v>
      </c>
      <c r="D136" s="160" t="s">
        <v>93</v>
      </c>
      <c r="E136" s="162">
        <v>14</v>
      </c>
      <c r="F136" s="164"/>
      <c r="G136" s="166">
        <f t="shared" ref="G136" si="29">E136*F136</f>
        <v>0</v>
      </c>
    </row>
    <row r="137" spans="2:7" x14ac:dyDescent="0.25">
      <c r="B137" s="159"/>
      <c r="C137" s="93" t="s">
        <v>258</v>
      </c>
      <c r="D137" s="161"/>
      <c r="E137" s="163"/>
      <c r="F137" s="165"/>
      <c r="G137" s="171"/>
    </row>
    <row r="138" spans="2:7" x14ac:dyDescent="0.3">
      <c r="B138" s="158" t="s">
        <v>287</v>
      </c>
      <c r="C138" s="87" t="s">
        <v>259</v>
      </c>
      <c r="D138" s="160" t="s">
        <v>93</v>
      </c>
      <c r="E138" s="162">
        <v>5</v>
      </c>
      <c r="F138" s="164"/>
      <c r="G138" s="166">
        <f t="shared" ref="G138" si="30">E138*F138</f>
        <v>0</v>
      </c>
    </row>
    <row r="139" spans="2:7" x14ac:dyDescent="0.25">
      <c r="B139" s="159"/>
      <c r="C139" s="93" t="s">
        <v>258</v>
      </c>
      <c r="D139" s="161"/>
      <c r="E139" s="163"/>
      <c r="F139" s="165"/>
      <c r="G139" s="171"/>
    </row>
    <row r="140" spans="2:7" x14ac:dyDescent="0.3">
      <c r="B140" s="158" t="s">
        <v>288</v>
      </c>
      <c r="C140" s="87" t="s">
        <v>260</v>
      </c>
      <c r="D140" s="160" t="s">
        <v>93</v>
      </c>
      <c r="E140" s="162">
        <v>1</v>
      </c>
      <c r="F140" s="164"/>
      <c r="G140" s="166">
        <f t="shared" ref="G140" si="31">E140*F140</f>
        <v>0</v>
      </c>
    </row>
    <row r="141" spans="2:7" x14ac:dyDescent="0.25">
      <c r="B141" s="159"/>
      <c r="C141" s="93" t="s">
        <v>258</v>
      </c>
      <c r="D141" s="161"/>
      <c r="E141" s="163"/>
      <c r="F141" s="165"/>
      <c r="G141" s="171"/>
    </row>
    <row r="142" spans="2:7" x14ac:dyDescent="0.3">
      <c r="B142" s="158" t="s">
        <v>289</v>
      </c>
      <c r="C142" s="87" t="s">
        <v>190</v>
      </c>
      <c r="D142" s="160" t="s">
        <v>2</v>
      </c>
      <c r="E142" s="162">
        <v>6.5</v>
      </c>
      <c r="F142" s="164"/>
      <c r="G142" s="166">
        <f t="shared" ref="G142" si="32">E142*F142</f>
        <v>0</v>
      </c>
    </row>
    <row r="143" spans="2:7" x14ac:dyDescent="0.25">
      <c r="B143" s="159"/>
      <c r="C143" s="93" t="s">
        <v>261</v>
      </c>
      <c r="D143" s="161"/>
      <c r="E143" s="163"/>
      <c r="F143" s="165"/>
      <c r="G143" s="171"/>
    </row>
    <row r="144" spans="2:7" x14ac:dyDescent="0.25">
      <c r="B144" s="158" t="s">
        <v>290</v>
      </c>
      <c r="C144" s="102" t="s">
        <v>197</v>
      </c>
      <c r="D144" s="160" t="s">
        <v>4</v>
      </c>
      <c r="E144" s="162">
        <v>0.2</v>
      </c>
      <c r="F144" s="164"/>
      <c r="G144" s="166">
        <f t="shared" ref="G144" si="33">E144*F144</f>
        <v>0</v>
      </c>
    </row>
    <row r="145" spans="2:7" x14ac:dyDescent="0.25">
      <c r="B145" s="159"/>
      <c r="C145" s="103" t="s">
        <v>262</v>
      </c>
      <c r="D145" s="161"/>
      <c r="E145" s="163"/>
      <c r="F145" s="165"/>
      <c r="G145" s="167"/>
    </row>
    <row r="146" spans="2:7" x14ac:dyDescent="0.25">
      <c r="B146" s="158" t="s">
        <v>291</v>
      </c>
      <c r="C146" s="102" t="s">
        <v>263</v>
      </c>
      <c r="D146" s="160" t="s">
        <v>4</v>
      </c>
      <c r="E146" s="162">
        <v>3</v>
      </c>
      <c r="F146" s="164"/>
      <c r="G146" s="166">
        <f t="shared" ref="G146" si="34">E146*F146</f>
        <v>0</v>
      </c>
    </row>
    <row r="147" spans="2:7" x14ac:dyDescent="0.25">
      <c r="B147" s="159"/>
      <c r="C147" s="103" t="s">
        <v>264</v>
      </c>
      <c r="D147" s="161"/>
      <c r="E147" s="163"/>
      <c r="F147" s="165"/>
      <c r="G147" s="167"/>
    </row>
    <row r="148" spans="2:7" x14ac:dyDescent="0.25">
      <c r="B148" s="158" t="s">
        <v>292</v>
      </c>
      <c r="C148" s="102" t="s">
        <v>265</v>
      </c>
      <c r="D148" s="160" t="s">
        <v>4</v>
      </c>
      <c r="E148" s="162">
        <v>0.35</v>
      </c>
      <c r="F148" s="164"/>
      <c r="G148" s="166">
        <f t="shared" ref="G148" si="35">E148*F148</f>
        <v>0</v>
      </c>
    </row>
    <row r="149" spans="2:7" x14ac:dyDescent="0.25">
      <c r="B149" s="159"/>
      <c r="C149" s="103" t="s">
        <v>266</v>
      </c>
      <c r="D149" s="161"/>
      <c r="E149" s="163"/>
      <c r="F149" s="165"/>
      <c r="G149" s="167"/>
    </row>
    <row r="150" spans="2:7" x14ac:dyDescent="0.3">
      <c r="B150" s="168" t="s">
        <v>267</v>
      </c>
      <c r="C150" s="169"/>
      <c r="D150" s="169"/>
      <c r="E150" s="169"/>
      <c r="F150" s="169"/>
      <c r="G150" s="170"/>
    </row>
    <row r="151" spans="2:7" x14ac:dyDescent="0.25">
      <c r="B151" s="158" t="s">
        <v>293</v>
      </c>
      <c r="C151" s="102" t="s">
        <v>268</v>
      </c>
      <c r="D151" s="160" t="s">
        <v>93</v>
      </c>
      <c r="E151" s="162">
        <v>1</v>
      </c>
      <c r="F151" s="164"/>
      <c r="G151" s="166">
        <f>E151*F151</f>
        <v>0</v>
      </c>
    </row>
    <row r="152" spans="2:7" x14ac:dyDescent="0.25">
      <c r="B152" s="159"/>
      <c r="C152" s="103" t="s">
        <v>269</v>
      </c>
      <c r="D152" s="161"/>
      <c r="E152" s="163"/>
      <c r="F152" s="165"/>
      <c r="G152" s="167"/>
    </row>
    <row r="153" spans="2:7" x14ac:dyDescent="0.25">
      <c r="B153" s="158" t="s">
        <v>294</v>
      </c>
      <c r="C153" s="102" t="s">
        <v>270</v>
      </c>
      <c r="D153" s="160" t="s">
        <v>93</v>
      </c>
      <c r="E153" s="162">
        <v>4</v>
      </c>
      <c r="F153" s="164"/>
      <c r="G153" s="166">
        <f>E153*F153</f>
        <v>0</v>
      </c>
    </row>
    <row r="154" spans="2:7" x14ac:dyDescent="0.25">
      <c r="B154" s="159"/>
      <c r="C154" s="103" t="s">
        <v>271</v>
      </c>
      <c r="D154" s="161"/>
      <c r="E154" s="163"/>
      <c r="F154" s="165"/>
      <c r="G154" s="167"/>
    </row>
    <row r="155" spans="2:7" x14ac:dyDescent="0.3">
      <c r="B155" s="168" t="s">
        <v>272</v>
      </c>
      <c r="C155" s="169"/>
      <c r="D155" s="169"/>
      <c r="E155" s="169"/>
      <c r="F155" s="169"/>
      <c r="G155" s="170"/>
    </row>
    <row r="156" spans="2:7" x14ac:dyDescent="0.3">
      <c r="B156" s="158" t="s">
        <v>295</v>
      </c>
      <c r="C156" s="87" t="s">
        <v>273</v>
      </c>
      <c r="D156" s="160" t="s">
        <v>25</v>
      </c>
      <c r="E156" s="162">
        <v>7.16</v>
      </c>
      <c r="F156" s="164"/>
      <c r="G156" s="166">
        <f>E156*F156</f>
        <v>0</v>
      </c>
    </row>
    <row r="157" spans="2:7" x14ac:dyDescent="0.25">
      <c r="B157" s="159"/>
      <c r="C157" s="103" t="s">
        <v>274</v>
      </c>
      <c r="D157" s="161"/>
      <c r="E157" s="163"/>
      <c r="F157" s="165"/>
      <c r="G157" s="167"/>
    </row>
    <row r="158" spans="2:7" ht="27.6" x14ac:dyDescent="0.3">
      <c r="B158" s="158" t="s">
        <v>296</v>
      </c>
      <c r="C158" s="87" t="s">
        <v>275</v>
      </c>
      <c r="D158" s="160" t="s">
        <v>93</v>
      </c>
      <c r="E158" s="162">
        <v>1</v>
      </c>
      <c r="F158" s="164"/>
      <c r="G158" s="166">
        <f>E158*F158</f>
        <v>0</v>
      </c>
    </row>
    <row r="159" spans="2:7" x14ac:dyDescent="0.25">
      <c r="B159" s="159"/>
      <c r="C159" s="103" t="s">
        <v>276</v>
      </c>
      <c r="D159" s="161"/>
      <c r="E159" s="163"/>
      <c r="F159" s="165"/>
      <c r="G159" s="171"/>
    </row>
    <row r="160" spans="2:7" x14ac:dyDescent="0.3">
      <c r="B160" s="168" t="s">
        <v>115</v>
      </c>
      <c r="C160" s="169"/>
      <c r="D160" s="169"/>
      <c r="E160" s="169"/>
      <c r="F160" s="169"/>
      <c r="G160" s="170"/>
    </row>
    <row r="161" spans="2:8" x14ac:dyDescent="0.3">
      <c r="B161" s="158" t="s">
        <v>297</v>
      </c>
      <c r="C161" s="87" t="s">
        <v>277</v>
      </c>
      <c r="D161" s="160" t="s">
        <v>2</v>
      </c>
      <c r="E161" s="162">
        <v>12</v>
      </c>
      <c r="F161" s="164"/>
      <c r="G161" s="166">
        <f>E161*F161</f>
        <v>0</v>
      </c>
    </row>
    <row r="162" spans="2:8" x14ac:dyDescent="0.3">
      <c r="B162" s="159"/>
      <c r="C162" s="88" t="s">
        <v>278</v>
      </c>
      <c r="D162" s="161"/>
      <c r="E162" s="163"/>
      <c r="F162" s="165"/>
      <c r="G162" s="171"/>
    </row>
    <row r="163" spans="2:8" x14ac:dyDescent="0.3">
      <c r="B163" s="126"/>
      <c r="C163" s="175" t="s">
        <v>279</v>
      </c>
      <c r="D163" s="176"/>
      <c r="E163" s="176"/>
      <c r="F163" s="177"/>
      <c r="G163" s="81">
        <f>+SUM(G113:G162)</f>
        <v>0</v>
      </c>
    </row>
    <row r="164" spans="2:8" x14ac:dyDescent="0.3">
      <c r="D164" s="84"/>
      <c r="E164" s="84"/>
      <c r="F164" s="84"/>
      <c r="G164" s="84"/>
    </row>
    <row r="165" spans="2:8" x14ac:dyDescent="0.3">
      <c r="D165" s="84"/>
      <c r="E165" s="84"/>
      <c r="F165" s="84"/>
      <c r="G165" s="84"/>
    </row>
    <row r="166" spans="2:8" x14ac:dyDescent="0.3">
      <c r="B166" s="203" t="s">
        <v>111</v>
      </c>
      <c r="C166" s="204"/>
      <c r="D166" s="204"/>
      <c r="E166" s="204"/>
      <c r="F166" s="204"/>
      <c r="G166" s="205"/>
    </row>
    <row r="167" spans="2:8" x14ac:dyDescent="0.25">
      <c r="B167" s="178" t="s">
        <v>33</v>
      </c>
      <c r="C167" s="178" t="s">
        <v>34</v>
      </c>
      <c r="D167" s="178" t="s">
        <v>35</v>
      </c>
      <c r="E167" s="178" t="s">
        <v>36</v>
      </c>
      <c r="F167" s="94" t="s">
        <v>37</v>
      </c>
      <c r="G167" s="180" t="s">
        <v>94</v>
      </c>
    </row>
    <row r="168" spans="2:8" x14ac:dyDescent="0.25">
      <c r="B168" s="179"/>
      <c r="C168" s="179"/>
      <c r="D168" s="179"/>
      <c r="E168" s="179"/>
      <c r="F168" s="95" t="s">
        <v>38</v>
      </c>
      <c r="G168" s="181"/>
    </row>
    <row r="169" spans="2:8" x14ac:dyDescent="0.25">
      <c r="B169" s="119">
        <v>0</v>
      </c>
      <c r="C169" s="116" t="str">
        <f>C8</f>
        <v>INSTALLATION ET REPLI DE CHANTIER</v>
      </c>
      <c r="D169" s="114" t="s">
        <v>21</v>
      </c>
      <c r="E169" s="114">
        <v>1</v>
      </c>
      <c r="F169" s="115">
        <f>G11</f>
        <v>0</v>
      </c>
      <c r="G169" s="98">
        <f>E169*F169</f>
        <v>0</v>
      </c>
      <c r="H169" s="150"/>
    </row>
    <row r="170" spans="2:8" x14ac:dyDescent="0.25">
      <c r="B170" s="96" t="str">
        <f>B13</f>
        <v>001</v>
      </c>
      <c r="C170" s="121" t="str">
        <f>C13</f>
        <v>CONSTRUCTION MONOBLOC à 02 COMPARTIMENTS</v>
      </c>
      <c r="D170" s="118" t="s">
        <v>21</v>
      </c>
      <c r="E170" s="118">
        <v>1</v>
      </c>
      <c r="F170" s="97">
        <f>G108</f>
        <v>0</v>
      </c>
      <c r="G170" s="98">
        <f>E170*F170</f>
        <v>0</v>
      </c>
      <c r="H170" s="145"/>
    </row>
    <row r="171" spans="2:8" x14ac:dyDescent="0.25">
      <c r="B171" s="96" t="str">
        <f>B111</f>
        <v>003</v>
      </c>
      <c r="C171" s="121" t="str">
        <f>C111</f>
        <v>CONSTRUCTION  PUITS : PPMH</v>
      </c>
      <c r="D171" s="118" t="s">
        <v>21</v>
      </c>
      <c r="E171" s="118">
        <v>1</v>
      </c>
      <c r="F171" s="97">
        <f>G163</f>
        <v>0</v>
      </c>
      <c r="G171" s="98">
        <f>E171*F171</f>
        <v>0</v>
      </c>
      <c r="H171" s="145"/>
    </row>
    <row r="172" spans="2:8" x14ac:dyDescent="0.25">
      <c r="B172" s="99"/>
      <c r="C172" s="187" t="s">
        <v>112</v>
      </c>
      <c r="D172" s="188"/>
      <c r="E172" s="188"/>
      <c r="F172" s="189"/>
      <c r="G172" s="100">
        <f>SUM(G169:G171)</f>
        <v>0</v>
      </c>
      <c r="H172" s="145"/>
    </row>
    <row r="173" spans="2:8" x14ac:dyDescent="0.25">
      <c r="B173" s="99"/>
      <c r="C173" s="187" t="s">
        <v>370</v>
      </c>
      <c r="D173" s="188"/>
      <c r="E173" s="188"/>
      <c r="F173" s="189"/>
      <c r="G173" s="101">
        <f>G172*8/92</f>
        <v>0</v>
      </c>
      <c r="H173" s="145"/>
    </row>
    <row r="174" spans="2:8" x14ac:dyDescent="0.25">
      <c r="B174" s="99"/>
      <c r="C174" s="187" t="s">
        <v>371</v>
      </c>
      <c r="D174" s="188"/>
      <c r="E174" s="188"/>
      <c r="F174" s="189"/>
      <c r="G174" s="101">
        <f>G172+G173</f>
        <v>0</v>
      </c>
      <c r="H174" s="145"/>
    </row>
    <row r="180" spans="8:8" x14ac:dyDescent="0.3">
      <c r="H180" s="145"/>
    </row>
  </sheetData>
  <mergeCells count="362">
    <mergeCell ref="C11:F11"/>
    <mergeCell ref="C13:G13"/>
    <mergeCell ref="B14:G14"/>
    <mergeCell ref="B15:B16"/>
    <mergeCell ref="D15:D16"/>
    <mergeCell ref="E15:E16"/>
    <mergeCell ref="F15:F16"/>
    <mergeCell ref="G15:G16"/>
    <mergeCell ref="B6:B7"/>
    <mergeCell ref="C6:C7"/>
    <mergeCell ref="D6:D7"/>
    <mergeCell ref="E6:E7"/>
    <mergeCell ref="G6:G7"/>
    <mergeCell ref="C8:G8"/>
    <mergeCell ref="B21:B22"/>
    <mergeCell ref="D21:D22"/>
    <mergeCell ref="E21:E22"/>
    <mergeCell ref="F21:F22"/>
    <mergeCell ref="G21:G22"/>
    <mergeCell ref="B23:G23"/>
    <mergeCell ref="B17:B18"/>
    <mergeCell ref="D17:D18"/>
    <mergeCell ref="E17:E18"/>
    <mergeCell ref="F17:F18"/>
    <mergeCell ref="G17:G18"/>
    <mergeCell ref="B19:B20"/>
    <mergeCell ref="D19:D20"/>
    <mergeCell ref="E19:E20"/>
    <mergeCell ref="F19:F20"/>
    <mergeCell ref="G19:G20"/>
    <mergeCell ref="B24:B25"/>
    <mergeCell ref="D24:D25"/>
    <mergeCell ref="E24:E25"/>
    <mergeCell ref="F24:F25"/>
    <mergeCell ref="G24:G25"/>
    <mergeCell ref="B26:B27"/>
    <mergeCell ref="D26:D27"/>
    <mergeCell ref="E26:E27"/>
    <mergeCell ref="F26:F27"/>
    <mergeCell ref="G26:G27"/>
    <mergeCell ref="B32:G32"/>
    <mergeCell ref="B33:B34"/>
    <mergeCell ref="D33:D34"/>
    <mergeCell ref="E33:E34"/>
    <mergeCell ref="F33:F34"/>
    <mergeCell ref="G33:G34"/>
    <mergeCell ref="B28:B29"/>
    <mergeCell ref="D28:D29"/>
    <mergeCell ref="E28:E29"/>
    <mergeCell ref="F28:F29"/>
    <mergeCell ref="G28:G29"/>
    <mergeCell ref="B30:B31"/>
    <mergeCell ref="D30:D31"/>
    <mergeCell ref="E30:E31"/>
    <mergeCell ref="F30:F31"/>
    <mergeCell ref="G30:G31"/>
    <mergeCell ref="B35:B36"/>
    <mergeCell ref="D35:D36"/>
    <mergeCell ref="E35:E36"/>
    <mergeCell ref="F35:F36"/>
    <mergeCell ref="G35:G36"/>
    <mergeCell ref="B37:B38"/>
    <mergeCell ref="D37:D38"/>
    <mergeCell ref="E37:E38"/>
    <mergeCell ref="F37:F38"/>
    <mergeCell ref="G37:G38"/>
    <mergeCell ref="B39:B40"/>
    <mergeCell ref="D39:D40"/>
    <mergeCell ref="E39:E40"/>
    <mergeCell ref="F39:F40"/>
    <mergeCell ref="G39:G40"/>
    <mergeCell ref="B41:B42"/>
    <mergeCell ref="D41:D42"/>
    <mergeCell ref="E41:E42"/>
    <mergeCell ref="F41:F42"/>
    <mergeCell ref="G41:G42"/>
    <mergeCell ref="B43:B44"/>
    <mergeCell ref="D43:D44"/>
    <mergeCell ref="E43:E44"/>
    <mergeCell ref="F43:F44"/>
    <mergeCell ref="G43:G44"/>
    <mergeCell ref="B45:B46"/>
    <mergeCell ref="D45:D46"/>
    <mergeCell ref="E45:E46"/>
    <mergeCell ref="F45:F46"/>
    <mergeCell ref="G45:G46"/>
    <mergeCell ref="B51:B52"/>
    <mergeCell ref="D51:D52"/>
    <mergeCell ref="E51:E52"/>
    <mergeCell ref="F51:F52"/>
    <mergeCell ref="G51:G52"/>
    <mergeCell ref="B53:G53"/>
    <mergeCell ref="B47:B48"/>
    <mergeCell ref="D47:D48"/>
    <mergeCell ref="E47:E48"/>
    <mergeCell ref="F47:F48"/>
    <mergeCell ref="G47:G48"/>
    <mergeCell ref="B49:B50"/>
    <mergeCell ref="D49:D50"/>
    <mergeCell ref="E49:E50"/>
    <mergeCell ref="F49:F50"/>
    <mergeCell ref="G49:G50"/>
    <mergeCell ref="B54:B55"/>
    <mergeCell ref="D54:D55"/>
    <mergeCell ref="E54:E55"/>
    <mergeCell ref="F54:F55"/>
    <mergeCell ref="G54:G55"/>
    <mergeCell ref="B56:B57"/>
    <mergeCell ref="D56:D57"/>
    <mergeCell ref="E56:E57"/>
    <mergeCell ref="F56:F57"/>
    <mergeCell ref="G56:G57"/>
    <mergeCell ref="B58:B59"/>
    <mergeCell ref="D58:D59"/>
    <mergeCell ref="E58:E59"/>
    <mergeCell ref="F58:F59"/>
    <mergeCell ref="G58:G59"/>
    <mergeCell ref="B60:B61"/>
    <mergeCell ref="D60:D61"/>
    <mergeCell ref="E60:E61"/>
    <mergeCell ref="F60:F61"/>
    <mergeCell ref="G60:G61"/>
    <mergeCell ref="B62:B63"/>
    <mergeCell ref="D62:D63"/>
    <mergeCell ref="E62:E63"/>
    <mergeCell ref="F62:F63"/>
    <mergeCell ref="G62:G63"/>
    <mergeCell ref="B64:B65"/>
    <mergeCell ref="D64:D65"/>
    <mergeCell ref="E64:E65"/>
    <mergeCell ref="F64:F65"/>
    <mergeCell ref="G64:G65"/>
    <mergeCell ref="B66:B67"/>
    <mergeCell ref="D66:D67"/>
    <mergeCell ref="E66:E67"/>
    <mergeCell ref="F66:F67"/>
    <mergeCell ref="G66:G67"/>
    <mergeCell ref="B68:B69"/>
    <mergeCell ref="D68:D69"/>
    <mergeCell ref="E68:E69"/>
    <mergeCell ref="F68:F69"/>
    <mergeCell ref="G68:G69"/>
    <mergeCell ref="B74:G74"/>
    <mergeCell ref="B75:B76"/>
    <mergeCell ref="D75:D76"/>
    <mergeCell ref="E75:E76"/>
    <mergeCell ref="F75:F76"/>
    <mergeCell ref="G75:G76"/>
    <mergeCell ref="B70:B71"/>
    <mergeCell ref="D70:D71"/>
    <mergeCell ref="E70:E71"/>
    <mergeCell ref="F70:F71"/>
    <mergeCell ref="G70:G71"/>
    <mergeCell ref="B72:B73"/>
    <mergeCell ref="D72:D73"/>
    <mergeCell ref="E72:E73"/>
    <mergeCell ref="F72:F73"/>
    <mergeCell ref="G72:G73"/>
    <mergeCell ref="B81:G81"/>
    <mergeCell ref="B82:B83"/>
    <mergeCell ref="D82:D83"/>
    <mergeCell ref="E82:E83"/>
    <mergeCell ref="F82:F83"/>
    <mergeCell ref="G82:G83"/>
    <mergeCell ref="B77:B78"/>
    <mergeCell ref="D77:D78"/>
    <mergeCell ref="E77:E78"/>
    <mergeCell ref="F77:F78"/>
    <mergeCell ref="G77:G78"/>
    <mergeCell ref="B79:B80"/>
    <mergeCell ref="D79:D80"/>
    <mergeCell ref="E79:E80"/>
    <mergeCell ref="F79:F80"/>
    <mergeCell ref="G79:G80"/>
    <mergeCell ref="B84:B85"/>
    <mergeCell ref="D84:D85"/>
    <mergeCell ref="E84:E85"/>
    <mergeCell ref="F84:F85"/>
    <mergeCell ref="G84:G85"/>
    <mergeCell ref="B86:B87"/>
    <mergeCell ref="D86:D87"/>
    <mergeCell ref="E86:E87"/>
    <mergeCell ref="F86:F87"/>
    <mergeCell ref="G86:G87"/>
    <mergeCell ref="B88:B89"/>
    <mergeCell ref="D88:D89"/>
    <mergeCell ref="E88:E89"/>
    <mergeCell ref="F88:F89"/>
    <mergeCell ref="G88:G89"/>
    <mergeCell ref="B90:B91"/>
    <mergeCell ref="D90:D91"/>
    <mergeCell ref="E90:E91"/>
    <mergeCell ref="F90:F91"/>
    <mergeCell ref="G90:G91"/>
    <mergeCell ref="B92:B93"/>
    <mergeCell ref="D92:D93"/>
    <mergeCell ref="E92:E93"/>
    <mergeCell ref="F92:F93"/>
    <mergeCell ref="G92:G93"/>
    <mergeCell ref="B94:B95"/>
    <mergeCell ref="D94:D95"/>
    <mergeCell ref="E94:E95"/>
    <mergeCell ref="F94:F95"/>
    <mergeCell ref="G94:G95"/>
    <mergeCell ref="B96:B97"/>
    <mergeCell ref="D96:D97"/>
    <mergeCell ref="E96:E97"/>
    <mergeCell ref="F96:F97"/>
    <mergeCell ref="G96:G97"/>
    <mergeCell ref="B98:B99"/>
    <mergeCell ref="D98:D99"/>
    <mergeCell ref="E98:E99"/>
    <mergeCell ref="F98:F99"/>
    <mergeCell ref="G98:G99"/>
    <mergeCell ref="B100:B101"/>
    <mergeCell ref="D100:D101"/>
    <mergeCell ref="E100:E101"/>
    <mergeCell ref="F100:F101"/>
    <mergeCell ref="G100:G101"/>
    <mergeCell ref="B102:B103"/>
    <mergeCell ref="D102:D103"/>
    <mergeCell ref="E102:E103"/>
    <mergeCell ref="F102:F103"/>
    <mergeCell ref="G102:G103"/>
    <mergeCell ref="C108:F108"/>
    <mergeCell ref="C111:G111"/>
    <mergeCell ref="B112:G112"/>
    <mergeCell ref="B113:B114"/>
    <mergeCell ref="D113:D114"/>
    <mergeCell ref="E113:E114"/>
    <mergeCell ref="F113:F114"/>
    <mergeCell ref="G113:G114"/>
    <mergeCell ref="B104:B105"/>
    <mergeCell ref="D104:D105"/>
    <mergeCell ref="E104:E105"/>
    <mergeCell ref="F104:F105"/>
    <mergeCell ref="G104:G105"/>
    <mergeCell ref="B106:G106"/>
    <mergeCell ref="B119:B120"/>
    <mergeCell ref="D119:D120"/>
    <mergeCell ref="E119:E120"/>
    <mergeCell ref="F119:F120"/>
    <mergeCell ref="G119:G120"/>
    <mergeCell ref="B121:G121"/>
    <mergeCell ref="B115:B116"/>
    <mergeCell ref="D115:D116"/>
    <mergeCell ref="E115:E116"/>
    <mergeCell ref="F115:F116"/>
    <mergeCell ref="G115:G116"/>
    <mergeCell ref="B117:B118"/>
    <mergeCell ref="D117:D118"/>
    <mergeCell ref="E117:E118"/>
    <mergeCell ref="F117:F118"/>
    <mergeCell ref="G117:G118"/>
    <mergeCell ref="B122:B123"/>
    <mergeCell ref="D122:D123"/>
    <mergeCell ref="E122:E123"/>
    <mergeCell ref="F122:F123"/>
    <mergeCell ref="G122:G123"/>
    <mergeCell ref="B124:B125"/>
    <mergeCell ref="D124:D125"/>
    <mergeCell ref="E124:E125"/>
    <mergeCell ref="F124:F125"/>
    <mergeCell ref="G124:G125"/>
    <mergeCell ref="B126:B127"/>
    <mergeCell ref="D126:D127"/>
    <mergeCell ref="E126:E127"/>
    <mergeCell ref="F126:F127"/>
    <mergeCell ref="G126:G127"/>
    <mergeCell ref="B128:B129"/>
    <mergeCell ref="D128:D129"/>
    <mergeCell ref="E128:E129"/>
    <mergeCell ref="F128:F129"/>
    <mergeCell ref="G128:G129"/>
    <mergeCell ref="B130:B131"/>
    <mergeCell ref="D130:D131"/>
    <mergeCell ref="E130:E131"/>
    <mergeCell ref="F130:F131"/>
    <mergeCell ref="G130:G131"/>
    <mergeCell ref="B132:B133"/>
    <mergeCell ref="D132:D133"/>
    <mergeCell ref="E132:E133"/>
    <mergeCell ref="F132:F133"/>
    <mergeCell ref="G132:G133"/>
    <mergeCell ref="B134:B135"/>
    <mergeCell ref="D134:D135"/>
    <mergeCell ref="E134:E135"/>
    <mergeCell ref="F134:F135"/>
    <mergeCell ref="G134:G135"/>
    <mergeCell ref="B136:B137"/>
    <mergeCell ref="D136:D137"/>
    <mergeCell ref="E136:E137"/>
    <mergeCell ref="F136:F137"/>
    <mergeCell ref="G136:G137"/>
    <mergeCell ref="B138:B139"/>
    <mergeCell ref="D138:D139"/>
    <mergeCell ref="E138:E139"/>
    <mergeCell ref="F138:F139"/>
    <mergeCell ref="G138:G139"/>
    <mergeCell ref="B140:B141"/>
    <mergeCell ref="D140:D141"/>
    <mergeCell ref="E140:E141"/>
    <mergeCell ref="F140:F141"/>
    <mergeCell ref="G140:G141"/>
    <mergeCell ref="B142:B143"/>
    <mergeCell ref="D142:D143"/>
    <mergeCell ref="E142:E143"/>
    <mergeCell ref="F142:F143"/>
    <mergeCell ref="G142:G143"/>
    <mergeCell ref="B144:B145"/>
    <mergeCell ref="D144:D145"/>
    <mergeCell ref="E144:E145"/>
    <mergeCell ref="F144:F145"/>
    <mergeCell ref="G144:G145"/>
    <mergeCell ref="B146:B147"/>
    <mergeCell ref="D146:D147"/>
    <mergeCell ref="E146:E147"/>
    <mergeCell ref="F146:F147"/>
    <mergeCell ref="G146:G147"/>
    <mergeCell ref="B148:B149"/>
    <mergeCell ref="D148:D149"/>
    <mergeCell ref="E148:E149"/>
    <mergeCell ref="F148:F149"/>
    <mergeCell ref="G148:G149"/>
    <mergeCell ref="B153:B154"/>
    <mergeCell ref="D153:D154"/>
    <mergeCell ref="E153:E154"/>
    <mergeCell ref="F153:F154"/>
    <mergeCell ref="G153:G154"/>
    <mergeCell ref="B155:G155"/>
    <mergeCell ref="B150:G150"/>
    <mergeCell ref="B151:B152"/>
    <mergeCell ref="D151:D152"/>
    <mergeCell ref="E151:E152"/>
    <mergeCell ref="F151:F152"/>
    <mergeCell ref="G151:G152"/>
    <mergeCell ref="B160:G160"/>
    <mergeCell ref="B161:B162"/>
    <mergeCell ref="D161:D162"/>
    <mergeCell ref="E161:E162"/>
    <mergeCell ref="F161:F162"/>
    <mergeCell ref="G161:G162"/>
    <mergeCell ref="B156:B157"/>
    <mergeCell ref="D156:D157"/>
    <mergeCell ref="E156:E157"/>
    <mergeCell ref="F156:F157"/>
    <mergeCell ref="G156:G157"/>
    <mergeCell ref="B158:B159"/>
    <mergeCell ref="D158:D159"/>
    <mergeCell ref="E158:E159"/>
    <mergeCell ref="F158:F159"/>
    <mergeCell ref="G158:G159"/>
    <mergeCell ref="C172:F172"/>
    <mergeCell ref="C173:F173"/>
    <mergeCell ref="C174:F174"/>
    <mergeCell ref="C163:F163"/>
    <mergeCell ref="B166:G166"/>
    <mergeCell ref="B167:B168"/>
    <mergeCell ref="C167:C168"/>
    <mergeCell ref="D167:D168"/>
    <mergeCell ref="E167:E168"/>
    <mergeCell ref="G167:G168"/>
  </mergeCells>
  <conditionalFormatting sqref="E175:E1048576">
    <cfRule type="cellIs" dxfId="821" priority="197" operator="equal">
      <formula>0</formula>
    </cfRule>
  </conditionalFormatting>
  <conditionalFormatting sqref="D113:D114">
    <cfRule type="cellIs" dxfId="820" priority="194" operator="equal">
      <formula>0</formula>
    </cfRule>
  </conditionalFormatting>
  <conditionalFormatting sqref="D119:D120">
    <cfRule type="cellIs" dxfId="819" priority="191" operator="equal">
      <formula>0</formula>
    </cfRule>
  </conditionalFormatting>
  <conditionalFormatting sqref="D130:D131">
    <cfRule type="cellIs" dxfId="818" priority="188" operator="equal">
      <formula>0</formula>
    </cfRule>
  </conditionalFormatting>
  <conditionalFormatting sqref="E132:E133">
    <cfRule type="cellIs" dxfId="817" priority="186" operator="equal">
      <formula>0</formula>
    </cfRule>
  </conditionalFormatting>
  <conditionalFormatting sqref="E122:E123">
    <cfRule type="cellIs" dxfId="816" priority="183" operator="equal">
      <formula>0</formula>
    </cfRule>
  </conditionalFormatting>
  <conditionalFormatting sqref="D136:D137">
    <cfRule type="cellIs" dxfId="815" priority="179" operator="equal">
      <formula>0</formula>
    </cfRule>
  </conditionalFormatting>
  <conditionalFormatting sqref="E124:E125">
    <cfRule type="cellIs" dxfId="814" priority="177" operator="equal">
      <formula>0</formula>
    </cfRule>
  </conditionalFormatting>
  <conditionalFormatting sqref="F136:F137">
    <cfRule type="cellIs" dxfId="813" priority="178" operator="lessThan">
      <formula>1</formula>
    </cfRule>
  </conditionalFormatting>
  <conditionalFormatting sqref="D124:D125">
    <cfRule type="cellIs" dxfId="812" priority="176" operator="equal">
      <formula>0</formula>
    </cfRule>
  </conditionalFormatting>
  <conditionalFormatting sqref="D158:D159">
    <cfRule type="cellIs" dxfId="811" priority="174" operator="equal">
      <formula>0</formula>
    </cfRule>
  </conditionalFormatting>
  <conditionalFormatting sqref="E115:E116">
    <cfRule type="cellIs" dxfId="810" priority="170" operator="equal">
      <formula>0</formula>
    </cfRule>
  </conditionalFormatting>
  <conditionalFormatting sqref="E134:E135">
    <cfRule type="cellIs" dxfId="809" priority="164" operator="equal">
      <formula>0</formula>
    </cfRule>
  </conditionalFormatting>
  <conditionalFormatting sqref="D115:D116">
    <cfRule type="cellIs" dxfId="808" priority="169" operator="equal">
      <formula>0</formula>
    </cfRule>
  </conditionalFormatting>
  <conditionalFormatting sqref="E126:E127">
    <cfRule type="cellIs" dxfId="807" priority="167" operator="equal">
      <formula>0</formula>
    </cfRule>
  </conditionalFormatting>
  <conditionalFormatting sqref="F153:F154">
    <cfRule type="cellIs" dxfId="806" priority="130" operator="lessThan">
      <formula>1</formula>
    </cfRule>
  </conditionalFormatting>
  <conditionalFormatting sqref="D126:D127">
    <cfRule type="cellIs" dxfId="805" priority="166" operator="equal">
      <formula>0</formula>
    </cfRule>
  </conditionalFormatting>
  <conditionalFormatting sqref="E153:E154">
    <cfRule type="cellIs" dxfId="804" priority="132" operator="equal">
      <formula>0</formula>
    </cfRule>
  </conditionalFormatting>
  <conditionalFormatting sqref="D161:D162">
    <cfRule type="cellIs" dxfId="803" priority="165" operator="equal">
      <formula>0</formula>
    </cfRule>
  </conditionalFormatting>
  <conditionalFormatting sqref="D128:D129">
    <cfRule type="cellIs" dxfId="802" priority="161" operator="equal">
      <formula>0</formula>
    </cfRule>
  </conditionalFormatting>
  <conditionalFormatting sqref="D134:D135">
    <cfRule type="cellIs" dxfId="801" priority="163" operator="equal">
      <formula>0</formula>
    </cfRule>
  </conditionalFormatting>
  <conditionalFormatting sqref="E128:E129">
    <cfRule type="cellIs" dxfId="800" priority="162" operator="equal">
      <formula>0</formula>
    </cfRule>
  </conditionalFormatting>
  <conditionalFormatting sqref="D156:D157">
    <cfRule type="cellIs" dxfId="799" priority="155" operator="equal">
      <formula>0</formula>
    </cfRule>
  </conditionalFormatting>
  <conditionalFormatting sqref="D117:D118">
    <cfRule type="cellIs" dxfId="798" priority="158" operator="equal">
      <formula>0</formula>
    </cfRule>
  </conditionalFormatting>
  <conditionalFormatting sqref="F128:F129">
    <cfRule type="cellIs" dxfId="797" priority="160" operator="lessThan">
      <formula>1</formula>
    </cfRule>
  </conditionalFormatting>
  <conditionalFormatting sqref="E156:E157">
    <cfRule type="cellIs" dxfId="796" priority="156" operator="equal">
      <formula>0</formula>
    </cfRule>
  </conditionalFormatting>
  <conditionalFormatting sqref="D144:D145">
    <cfRule type="cellIs" dxfId="795" priority="152" operator="equal">
      <formula>0</formula>
    </cfRule>
  </conditionalFormatting>
  <conditionalFormatting sqref="F117:F118">
    <cfRule type="cellIs" dxfId="794" priority="157" operator="lessThan">
      <formula>1</formula>
    </cfRule>
  </conditionalFormatting>
  <conditionalFormatting sqref="E117:E118">
    <cfRule type="cellIs" dxfId="793" priority="159" operator="equal">
      <formula>0</formula>
    </cfRule>
  </conditionalFormatting>
  <conditionalFormatting sqref="D138:D139">
    <cfRule type="cellIs" dxfId="792" priority="149" operator="equal">
      <formula>0</formula>
    </cfRule>
  </conditionalFormatting>
  <conditionalFormatting sqref="F156:F157">
    <cfRule type="cellIs" dxfId="791" priority="154" operator="lessThan">
      <formula>1</formula>
    </cfRule>
  </conditionalFormatting>
  <conditionalFormatting sqref="E144:E145">
    <cfRule type="cellIs" dxfId="790" priority="153" operator="equal">
      <formula>0</formula>
    </cfRule>
  </conditionalFormatting>
  <conditionalFormatting sqref="D140:D141">
    <cfRule type="cellIs" dxfId="789" priority="140" operator="equal">
      <formula>0</formula>
    </cfRule>
  </conditionalFormatting>
  <conditionalFormatting sqref="F144:F145">
    <cfRule type="cellIs" dxfId="788" priority="151" operator="lessThan">
      <formula>1</formula>
    </cfRule>
  </conditionalFormatting>
  <conditionalFormatting sqref="E142:E143">
    <cfRule type="cellIs" dxfId="787" priority="147" operator="equal">
      <formula>0</formula>
    </cfRule>
  </conditionalFormatting>
  <conditionalFormatting sqref="E138:E139">
    <cfRule type="cellIs" dxfId="786" priority="150" operator="equal">
      <formula>0</formula>
    </cfRule>
  </conditionalFormatting>
  <conditionalFormatting sqref="D142:D143">
    <cfRule type="cellIs" dxfId="785" priority="146" operator="equal">
      <formula>0</formula>
    </cfRule>
  </conditionalFormatting>
  <conditionalFormatting sqref="F138:F139">
    <cfRule type="cellIs" dxfId="784" priority="148" operator="lessThan">
      <formula>1</formula>
    </cfRule>
  </conditionalFormatting>
  <conditionalFormatting sqref="E148:E149">
    <cfRule type="cellIs" dxfId="783" priority="144" operator="equal">
      <formula>0</formula>
    </cfRule>
  </conditionalFormatting>
  <conditionalFormatting sqref="D146:D147">
    <cfRule type="cellIs" dxfId="782" priority="137" operator="equal">
      <formula>0</formula>
    </cfRule>
  </conditionalFormatting>
  <conditionalFormatting sqref="F142:F143">
    <cfRule type="cellIs" dxfId="781" priority="145" operator="lessThan">
      <formula>1</formula>
    </cfRule>
  </conditionalFormatting>
  <conditionalFormatting sqref="D148:D149">
    <cfRule type="cellIs" dxfId="780" priority="143" operator="equal">
      <formula>0</formula>
    </cfRule>
  </conditionalFormatting>
  <conditionalFormatting sqref="F148:F149">
    <cfRule type="cellIs" dxfId="779" priority="142" operator="lessThan">
      <formula>1</formula>
    </cfRule>
  </conditionalFormatting>
  <conditionalFormatting sqref="E140:E141">
    <cfRule type="cellIs" dxfId="778" priority="141" operator="equal">
      <formula>0</formula>
    </cfRule>
  </conditionalFormatting>
  <conditionalFormatting sqref="F140:F141">
    <cfRule type="cellIs" dxfId="777" priority="139" operator="lessThan">
      <formula>1</formula>
    </cfRule>
  </conditionalFormatting>
  <conditionalFormatting sqref="E146:E147">
    <cfRule type="cellIs" dxfId="776" priority="138" operator="equal">
      <formula>0</formula>
    </cfRule>
  </conditionalFormatting>
  <conditionalFormatting sqref="F146:F147">
    <cfRule type="cellIs" dxfId="775" priority="136" operator="lessThan">
      <formula>1</formula>
    </cfRule>
  </conditionalFormatting>
  <conditionalFormatting sqref="E151:E152">
    <cfRule type="cellIs" dxfId="774" priority="135" operator="equal">
      <formula>0</formula>
    </cfRule>
  </conditionalFormatting>
  <conditionalFormatting sqref="D151:D152">
    <cfRule type="cellIs" dxfId="773" priority="134" operator="equal">
      <formula>0</formula>
    </cfRule>
  </conditionalFormatting>
  <conditionalFormatting sqref="F151:F152">
    <cfRule type="cellIs" dxfId="772" priority="133" operator="lessThan">
      <formula>1</formula>
    </cfRule>
  </conditionalFormatting>
  <conditionalFormatting sqref="D153:D154">
    <cfRule type="cellIs" dxfId="771" priority="131" operator="equal">
      <formula>0</formula>
    </cfRule>
  </conditionalFormatting>
  <conditionalFormatting sqref="D21:D22">
    <cfRule type="cellIs" dxfId="770" priority="124" operator="equal">
      <formula>0</formula>
    </cfRule>
  </conditionalFormatting>
  <conditionalFormatting sqref="F21:F22">
    <cfRule type="cellIs" dxfId="769" priority="123" operator="lessThan">
      <formula>1</formula>
    </cfRule>
  </conditionalFormatting>
  <conditionalFormatting sqref="D39:D40">
    <cfRule type="cellIs" dxfId="768" priority="121" operator="equal">
      <formula>0</formula>
    </cfRule>
  </conditionalFormatting>
  <conditionalFormatting sqref="F39:F40">
    <cfRule type="cellIs" dxfId="767" priority="120" operator="lessThan">
      <formula>1</formula>
    </cfRule>
  </conditionalFormatting>
  <conditionalFormatting sqref="E39:E40">
    <cfRule type="cellIs" dxfId="766" priority="122" operator="equal">
      <formula>0</formula>
    </cfRule>
  </conditionalFormatting>
  <conditionalFormatting sqref="E41:E42">
    <cfRule type="cellIs" dxfId="765" priority="119" operator="equal">
      <formula>0</formula>
    </cfRule>
  </conditionalFormatting>
  <conditionalFormatting sqref="E56:E57">
    <cfRule type="cellIs" dxfId="764" priority="110" operator="equal">
      <formula>0</formula>
    </cfRule>
  </conditionalFormatting>
  <conditionalFormatting sqref="D56:D57">
    <cfRule type="cellIs" dxfId="763" priority="109" operator="equal">
      <formula>0</formula>
    </cfRule>
  </conditionalFormatting>
  <conditionalFormatting sqref="D58:D59">
    <cfRule type="cellIs" dxfId="762" priority="106" operator="equal">
      <formula>0</formula>
    </cfRule>
  </conditionalFormatting>
  <conditionalFormatting sqref="E58:E59">
    <cfRule type="cellIs" dxfId="761" priority="107" operator="equal">
      <formula>0</formula>
    </cfRule>
  </conditionalFormatting>
  <conditionalFormatting sqref="E75:E76">
    <cfRule type="cellIs" dxfId="760" priority="104" operator="equal">
      <formula>0</formula>
    </cfRule>
  </conditionalFormatting>
  <conditionalFormatting sqref="D28:D29">
    <cfRule type="cellIs" dxfId="759" priority="95" operator="equal">
      <formula>0</formula>
    </cfRule>
  </conditionalFormatting>
  <conditionalFormatting sqref="E43:E44">
    <cfRule type="cellIs" dxfId="758" priority="92" operator="equal">
      <formula>0</formula>
    </cfRule>
  </conditionalFormatting>
  <conditionalFormatting sqref="D37:D38">
    <cfRule type="cellIs" dxfId="757" priority="89" operator="equal">
      <formula>0</formula>
    </cfRule>
  </conditionalFormatting>
  <conditionalFormatting sqref="D35:D36">
    <cfRule type="cellIs" dxfId="756" priority="86" operator="equal">
      <formula>0</formula>
    </cfRule>
  </conditionalFormatting>
  <conditionalFormatting sqref="D60:D61">
    <cfRule type="cellIs" dxfId="755" priority="83" operator="equal">
      <formula>0</formula>
    </cfRule>
  </conditionalFormatting>
  <conditionalFormatting sqref="E62:E63">
    <cfRule type="cellIs" dxfId="754" priority="81" operator="equal">
      <formula>0</formula>
    </cfRule>
  </conditionalFormatting>
  <conditionalFormatting sqref="E113:E114 E163">
    <cfRule type="cellIs" dxfId="753" priority="195" operator="equal">
      <formula>0</formula>
    </cfRule>
  </conditionalFormatting>
  <conditionalFormatting sqref="F113:F114">
    <cfRule type="cellIs" dxfId="752" priority="193" operator="lessThan">
      <formula>1</formula>
    </cfRule>
  </conditionalFormatting>
  <conditionalFormatting sqref="E158:E159">
    <cfRule type="cellIs" dxfId="751" priority="175" operator="equal">
      <formula>0</formula>
    </cfRule>
  </conditionalFormatting>
  <conditionalFormatting sqref="F158:F159">
    <cfRule type="cellIs" dxfId="750" priority="173" operator="lessThan">
      <formula>1</formula>
    </cfRule>
  </conditionalFormatting>
  <conditionalFormatting sqref="E161:E162">
    <cfRule type="cellIs" dxfId="749" priority="172" operator="equal">
      <formula>0</formula>
    </cfRule>
  </conditionalFormatting>
  <conditionalFormatting sqref="F161:F162">
    <cfRule type="cellIs" dxfId="748" priority="171" operator="lessThan">
      <formula>1</formula>
    </cfRule>
  </conditionalFormatting>
  <conditionalFormatting sqref="F124:F127">
    <cfRule type="cellIs" dxfId="747" priority="196" operator="lessThan">
      <formula>1</formula>
    </cfRule>
  </conditionalFormatting>
  <conditionalFormatting sqref="D132:D133">
    <cfRule type="cellIs" dxfId="746" priority="185" operator="equal">
      <formula>0</formula>
    </cfRule>
  </conditionalFormatting>
  <conditionalFormatting sqref="F132:F135">
    <cfRule type="cellIs" dxfId="745" priority="184" operator="lessThan">
      <formula>1</formula>
    </cfRule>
  </conditionalFormatting>
  <conditionalFormatting sqref="F119:F120">
    <cfRule type="cellIs" dxfId="744" priority="190" operator="lessThan">
      <formula>1</formula>
    </cfRule>
  </conditionalFormatting>
  <conditionalFormatting sqref="D122:D123">
    <cfRule type="cellIs" dxfId="743" priority="182" operator="equal">
      <formula>0</formula>
    </cfRule>
  </conditionalFormatting>
  <conditionalFormatting sqref="F122:F123">
    <cfRule type="cellIs" dxfId="742" priority="181" operator="lessThan">
      <formula>1</formula>
    </cfRule>
  </conditionalFormatting>
  <conditionalFormatting sqref="E136:E137">
    <cfRule type="cellIs" dxfId="741" priority="180" operator="equal">
      <formula>0</formula>
    </cfRule>
  </conditionalFormatting>
  <conditionalFormatting sqref="E119:E120">
    <cfRule type="cellIs" dxfId="740" priority="192" operator="equal">
      <formula>0</formula>
    </cfRule>
  </conditionalFormatting>
  <conditionalFormatting sqref="F130:F131">
    <cfRule type="cellIs" dxfId="739" priority="187" operator="lessThan">
      <formula>1</formula>
    </cfRule>
  </conditionalFormatting>
  <conditionalFormatting sqref="E130:E131">
    <cfRule type="cellIs" dxfId="738" priority="189" operator="equal">
      <formula>0</formula>
    </cfRule>
  </conditionalFormatting>
  <conditionalFormatting sqref="F115:F116">
    <cfRule type="cellIs" dxfId="737" priority="168" operator="lessThan">
      <formula>1</formula>
    </cfRule>
  </conditionalFormatting>
  <conditionalFormatting sqref="D107:E107">
    <cfRule type="cellIs" dxfId="736" priority="129" operator="equal">
      <formula>0</formula>
    </cfRule>
  </conditionalFormatting>
  <conditionalFormatting sqref="D15:D16">
    <cfRule type="cellIs" dxfId="735" priority="126" operator="equal">
      <formula>0</formula>
    </cfRule>
  </conditionalFormatting>
  <conditionalFormatting sqref="E49:E50">
    <cfRule type="cellIs" dxfId="734" priority="114" operator="equal">
      <formula>0</formula>
    </cfRule>
  </conditionalFormatting>
  <conditionalFormatting sqref="E77:E78">
    <cfRule type="cellIs" dxfId="733" priority="102" operator="equal">
      <formula>0</formula>
    </cfRule>
  </conditionalFormatting>
  <conditionalFormatting sqref="F75:F76">
    <cfRule type="cellIs" dxfId="732" priority="103" operator="lessThan">
      <formula>1</formula>
    </cfRule>
  </conditionalFormatting>
  <conditionalFormatting sqref="D33:D34">
    <cfRule type="cellIs" dxfId="731" priority="99" operator="equal">
      <formula>0</formula>
    </cfRule>
  </conditionalFormatting>
  <conditionalFormatting sqref="E35:E36">
    <cfRule type="cellIs" dxfId="730" priority="87" operator="equal">
      <formula>0</formula>
    </cfRule>
  </conditionalFormatting>
  <conditionalFormatting sqref="D75:D76">
    <cfRule type="cellIs" dxfId="729" priority="93" operator="equal">
      <formula>0</formula>
    </cfRule>
  </conditionalFormatting>
  <conditionalFormatting sqref="E88:E89">
    <cfRule type="cellIs" dxfId="728" priority="66" operator="equal">
      <formula>0</formula>
    </cfRule>
  </conditionalFormatting>
  <conditionalFormatting sqref="E37:E38">
    <cfRule type="cellIs" dxfId="727" priority="90" operator="equal">
      <formula>0</formula>
    </cfRule>
  </conditionalFormatting>
  <conditionalFormatting sqref="E100:E101">
    <cfRule type="cellIs" dxfId="726" priority="63" operator="equal">
      <formula>0</formula>
    </cfRule>
  </conditionalFormatting>
  <conditionalFormatting sqref="F37:F38">
    <cfRule type="cellIs" dxfId="725" priority="88" operator="lessThan">
      <formula>1</formula>
    </cfRule>
  </conditionalFormatting>
  <conditionalFormatting sqref="F35:F36">
    <cfRule type="cellIs" dxfId="724" priority="85" operator="lessThan">
      <formula>1</formula>
    </cfRule>
  </conditionalFormatting>
  <conditionalFormatting sqref="E60:E61">
    <cfRule type="cellIs" dxfId="723" priority="84" operator="equal">
      <formula>0</formula>
    </cfRule>
  </conditionalFormatting>
  <conditionalFormatting sqref="D62:D63">
    <cfRule type="cellIs" dxfId="722" priority="80" operator="equal">
      <formula>0</formula>
    </cfRule>
  </conditionalFormatting>
  <conditionalFormatting sqref="F60:F61">
    <cfRule type="cellIs" dxfId="721" priority="82" operator="lessThan">
      <formula>1</formula>
    </cfRule>
  </conditionalFormatting>
  <conditionalFormatting sqref="E64:E65">
    <cfRule type="cellIs" dxfId="720" priority="78" operator="equal">
      <formula>0</formula>
    </cfRule>
  </conditionalFormatting>
  <conditionalFormatting sqref="D82:D83">
    <cfRule type="cellIs" dxfId="719" priority="71" operator="equal">
      <formula>0</formula>
    </cfRule>
  </conditionalFormatting>
  <conditionalFormatting sqref="F62:F63">
    <cfRule type="cellIs" dxfId="718" priority="79" operator="lessThan">
      <formula>1</formula>
    </cfRule>
  </conditionalFormatting>
  <conditionalFormatting sqref="D64:D65">
    <cfRule type="cellIs" dxfId="717" priority="77" operator="equal">
      <formula>0</formula>
    </cfRule>
  </conditionalFormatting>
  <conditionalFormatting sqref="F64:F65">
    <cfRule type="cellIs" dxfId="716" priority="76" operator="lessThan">
      <formula>1</formula>
    </cfRule>
  </conditionalFormatting>
  <conditionalFormatting sqref="E82:E83">
    <cfRule type="cellIs" dxfId="715" priority="72" operator="equal">
      <formula>0</formula>
    </cfRule>
  </conditionalFormatting>
  <conditionalFormatting sqref="F82:F83">
    <cfRule type="cellIs" dxfId="714" priority="70" operator="lessThan">
      <formula>1</formula>
    </cfRule>
  </conditionalFormatting>
  <conditionalFormatting sqref="E90:E91">
    <cfRule type="cellIs" dxfId="713" priority="60" operator="equal">
      <formula>0</formula>
    </cfRule>
  </conditionalFormatting>
  <conditionalFormatting sqref="E102:E103">
    <cfRule type="cellIs" dxfId="712" priority="57" operator="equal">
      <formula>0</formula>
    </cfRule>
  </conditionalFormatting>
  <conditionalFormatting sqref="D19:D20">
    <cfRule type="cellIs" dxfId="711" priority="54" operator="equal">
      <formula>0</formula>
    </cfRule>
  </conditionalFormatting>
  <conditionalFormatting sqref="F19:F20">
    <cfRule type="cellIs" dxfId="710" priority="53" operator="lessThan">
      <formula>1</formula>
    </cfRule>
  </conditionalFormatting>
  <conditionalFormatting sqref="E66:E67">
    <cfRule type="cellIs" dxfId="709" priority="49" operator="equal">
      <formula>0</formula>
    </cfRule>
  </conditionalFormatting>
  <conditionalFormatting sqref="E86:E87">
    <cfRule type="cellIs" dxfId="708" priority="46" operator="equal">
      <formula>0</formula>
    </cfRule>
  </conditionalFormatting>
  <conditionalFormatting sqref="E98:E99">
    <cfRule type="cellIs" dxfId="707" priority="43" operator="equal">
      <formula>0</formula>
    </cfRule>
  </conditionalFormatting>
  <conditionalFormatting sqref="D30:D31">
    <cfRule type="cellIs" dxfId="706" priority="40" operator="equal">
      <formula>0</formula>
    </cfRule>
  </conditionalFormatting>
  <conditionalFormatting sqref="E96:E97">
    <cfRule type="cellIs" dxfId="705" priority="35" operator="equal">
      <formula>0</formula>
    </cfRule>
  </conditionalFormatting>
  <conditionalFormatting sqref="F30:F31">
    <cfRule type="cellIs" dxfId="704" priority="39" operator="lessThan">
      <formula>1</formula>
    </cfRule>
  </conditionalFormatting>
  <conditionalFormatting sqref="E68:E69">
    <cfRule type="cellIs" dxfId="703" priority="38" operator="equal">
      <formula>0</formula>
    </cfRule>
  </conditionalFormatting>
  <conditionalFormatting sqref="D68:D69">
    <cfRule type="cellIs" dxfId="702" priority="37" operator="equal">
      <formula>0</formula>
    </cfRule>
  </conditionalFormatting>
  <conditionalFormatting sqref="F68:F69">
    <cfRule type="cellIs" dxfId="701" priority="36" operator="lessThan">
      <formula>1</formula>
    </cfRule>
  </conditionalFormatting>
  <conditionalFormatting sqref="D96:D97">
    <cfRule type="cellIs" dxfId="700" priority="34" operator="equal">
      <formula>0</formula>
    </cfRule>
  </conditionalFormatting>
  <conditionalFormatting sqref="F96:F97">
    <cfRule type="cellIs" dxfId="699" priority="33" operator="lessThan">
      <formula>1</formula>
    </cfRule>
  </conditionalFormatting>
  <conditionalFormatting sqref="E92:E93">
    <cfRule type="cellIs" dxfId="698" priority="32" operator="equal">
      <formula>0</formula>
    </cfRule>
  </conditionalFormatting>
  <conditionalFormatting sqref="D45:D46">
    <cfRule type="cellIs" dxfId="697" priority="28" operator="equal">
      <formula>0</formula>
    </cfRule>
  </conditionalFormatting>
  <conditionalFormatting sqref="F45:F46">
    <cfRule type="cellIs" dxfId="696" priority="27" operator="lessThan">
      <formula>1</formula>
    </cfRule>
  </conditionalFormatting>
  <conditionalFormatting sqref="E45:E46">
    <cfRule type="cellIs" dxfId="695" priority="29" operator="equal">
      <formula>0</formula>
    </cfRule>
  </conditionalFormatting>
  <conditionalFormatting sqref="D72:D73">
    <cfRule type="cellIs" dxfId="694" priority="22" operator="equal">
      <formula>0</formula>
    </cfRule>
  </conditionalFormatting>
  <conditionalFormatting sqref="E72:E73">
    <cfRule type="cellIs" dxfId="693" priority="23" operator="equal">
      <formula>0</formula>
    </cfRule>
  </conditionalFormatting>
  <conditionalFormatting sqref="F72:F73">
    <cfRule type="cellIs" dxfId="692" priority="21" operator="lessThan">
      <formula>1</formula>
    </cfRule>
  </conditionalFormatting>
  <conditionalFormatting sqref="F104:F105">
    <cfRule type="cellIs" dxfId="691" priority="18" operator="lessThan">
      <formula>1</formula>
    </cfRule>
  </conditionalFormatting>
  <conditionalFormatting sqref="E104:E105">
    <cfRule type="cellIs" dxfId="690" priority="20" operator="equal">
      <formula>0</formula>
    </cfRule>
  </conditionalFormatting>
  <conditionalFormatting sqref="D104:D105">
    <cfRule type="cellIs" dxfId="689" priority="19" operator="equal">
      <formula>0</formula>
    </cfRule>
  </conditionalFormatting>
  <conditionalFormatting sqref="E54:E55">
    <cfRule type="cellIs" dxfId="688" priority="17" operator="equal">
      <formula>0</formula>
    </cfRule>
  </conditionalFormatting>
  <conditionalFormatting sqref="D54:D55">
    <cfRule type="cellIs" dxfId="687" priority="16" operator="equal">
      <formula>0</formula>
    </cfRule>
  </conditionalFormatting>
  <conditionalFormatting sqref="E15:E16">
    <cfRule type="cellIs" dxfId="686" priority="14" operator="equal">
      <formula>0</formula>
    </cfRule>
  </conditionalFormatting>
  <conditionalFormatting sqref="E21:E22">
    <cfRule type="cellIs" dxfId="685" priority="13" operator="equal">
      <formula>0</formula>
    </cfRule>
  </conditionalFormatting>
  <conditionalFormatting sqref="E17:E18">
    <cfRule type="cellIs" dxfId="684" priority="12" operator="equal">
      <formula>0</formula>
    </cfRule>
  </conditionalFormatting>
  <conditionalFormatting sqref="E19:E20">
    <cfRule type="cellIs" dxfId="683" priority="11" operator="equal">
      <formula>0</formula>
    </cfRule>
  </conditionalFormatting>
  <conditionalFormatting sqref="E24:E25">
    <cfRule type="cellIs" dxfId="682" priority="10" operator="equal">
      <formula>0</formula>
    </cfRule>
  </conditionalFormatting>
  <conditionalFormatting sqref="E26:E27">
    <cfRule type="cellIs" dxfId="681" priority="9" operator="equal">
      <formula>0</formula>
    </cfRule>
  </conditionalFormatting>
  <conditionalFormatting sqref="D94:D95">
    <cfRule type="cellIs" dxfId="680" priority="5" operator="equal">
      <formula>0</formula>
    </cfRule>
  </conditionalFormatting>
  <conditionalFormatting sqref="E94:E95">
    <cfRule type="cellIs" dxfId="679" priority="6" operator="equal">
      <formula>0</formula>
    </cfRule>
  </conditionalFormatting>
  <conditionalFormatting sqref="F94:F95">
    <cfRule type="cellIs" dxfId="678" priority="4" operator="lessThan">
      <formula>1</formula>
    </cfRule>
  </conditionalFormatting>
  <conditionalFormatting sqref="D51:D52">
    <cfRule type="cellIs" dxfId="677" priority="2" operator="equal">
      <formula>0</formula>
    </cfRule>
  </conditionalFormatting>
  <conditionalFormatting sqref="E51:E52">
    <cfRule type="cellIs" dxfId="676" priority="3" operator="equal">
      <formula>0</formula>
    </cfRule>
  </conditionalFormatting>
  <conditionalFormatting sqref="F51:F52">
    <cfRule type="cellIs" dxfId="675" priority="1" operator="lessThan">
      <formula>1</formula>
    </cfRule>
  </conditionalFormatting>
  <conditionalFormatting sqref="F107 F26:F29">
    <cfRule type="cellIs" dxfId="674" priority="128" operator="lessThan">
      <formula>1</formula>
    </cfRule>
  </conditionalFormatting>
  <conditionalFormatting sqref="E108">
    <cfRule type="cellIs" dxfId="673" priority="127" operator="equal">
      <formula>0</formula>
    </cfRule>
  </conditionalFormatting>
  <conditionalFormatting sqref="F15:F16">
    <cfRule type="cellIs" dxfId="672" priority="125" operator="lessThan">
      <formula>1</formula>
    </cfRule>
  </conditionalFormatting>
  <conditionalFormatting sqref="D41:D42">
    <cfRule type="cellIs" dxfId="671" priority="118" operator="equal">
      <formula>0</formula>
    </cfRule>
  </conditionalFormatting>
  <conditionalFormatting sqref="F41:F44">
    <cfRule type="cellIs" dxfId="670" priority="117" operator="lessThan">
      <formula>1</formula>
    </cfRule>
  </conditionalFormatting>
  <conditionalFormatting sqref="D24:D25">
    <cfRule type="cellIs" dxfId="669" priority="116" operator="equal">
      <formula>0</formula>
    </cfRule>
  </conditionalFormatting>
  <conditionalFormatting sqref="F24:F25">
    <cfRule type="cellIs" dxfId="668" priority="115" operator="lessThan">
      <formula>1</formula>
    </cfRule>
  </conditionalFormatting>
  <conditionalFormatting sqref="D49:D50">
    <cfRule type="cellIs" dxfId="667" priority="113" operator="equal">
      <formula>0</formula>
    </cfRule>
  </conditionalFormatting>
  <conditionalFormatting sqref="F49:F50">
    <cfRule type="cellIs" dxfId="666" priority="112" operator="lessThan">
      <formula>1</formula>
    </cfRule>
  </conditionalFormatting>
  <conditionalFormatting sqref="D26:D27">
    <cfRule type="cellIs" dxfId="665" priority="111" operator="equal">
      <formula>0</formula>
    </cfRule>
  </conditionalFormatting>
  <conditionalFormatting sqref="F56:F57">
    <cfRule type="cellIs" dxfId="664" priority="108" operator="lessThan">
      <formula>1</formula>
    </cfRule>
  </conditionalFormatting>
  <conditionalFormatting sqref="F58:F59">
    <cfRule type="cellIs" dxfId="663" priority="105" operator="lessThan">
      <formula>1</formula>
    </cfRule>
  </conditionalFormatting>
  <conditionalFormatting sqref="E33:E34">
    <cfRule type="cellIs" dxfId="662" priority="100" operator="equal">
      <formula>0</formula>
    </cfRule>
  </conditionalFormatting>
  <conditionalFormatting sqref="F77:F78">
    <cfRule type="cellIs" dxfId="661" priority="101" operator="lessThan">
      <formula>1</formula>
    </cfRule>
  </conditionalFormatting>
  <conditionalFormatting sqref="F33:F34">
    <cfRule type="cellIs" dxfId="660" priority="98" operator="lessThan">
      <formula>1</formula>
    </cfRule>
  </conditionalFormatting>
  <conditionalFormatting sqref="D17:D18">
    <cfRule type="cellIs" dxfId="659" priority="97" operator="equal">
      <formula>0</formula>
    </cfRule>
  </conditionalFormatting>
  <conditionalFormatting sqref="F17:F18">
    <cfRule type="cellIs" dxfId="658" priority="96" operator="lessThan">
      <formula>1</formula>
    </cfRule>
  </conditionalFormatting>
  <conditionalFormatting sqref="D43:D44">
    <cfRule type="cellIs" dxfId="657" priority="91" operator="equal">
      <formula>0</formula>
    </cfRule>
  </conditionalFormatting>
  <conditionalFormatting sqref="D77:D78">
    <cfRule type="cellIs" dxfId="656" priority="94" operator="equal">
      <formula>0</formula>
    </cfRule>
  </conditionalFormatting>
  <conditionalFormatting sqref="F88:F89">
    <cfRule type="cellIs" dxfId="655" priority="64" operator="lessThan">
      <formula>1</formula>
    </cfRule>
  </conditionalFormatting>
  <conditionalFormatting sqref="F100:F101">
    <cfRule type="cellIs" dxfId="654" priority="61" operator="lessThan">
      <formula>1</formula>
    </cfRule>
  </conditionalFormatting>
  <conditionalFormatting sqref="D70:D71">
    <cfRule type="cellIs" dxfId="653" priority="74" operator="equal">
      <formula>0</formula>
    </cfRule>
  </conditionalFormatting>
  <conditionalFormatting sqref="E70:E71">
    <cfRule type="cellIs" dxfId="652" priority="75" operator="equal">
      <formula>0</formula>
    </cfRule>
  </conditionalFormatting>
  <conditionalFormatting sqref="F70:F71">
    <cfRule type="cellIs" dxfId="651" priority="73" operator="lessThan">
      <formula>1</formula>
    </cfRule>
  </conditionalFormatting>
  <conditionalFormatting sqref="D100:D101">
    <cfRule type="cellIs" dxfId="650" priority="62" operator="equal">
      <formula>0</formula>
    </cfRule>
  </conditionalFormatting>
  <conditionalFormatting sqref="E84:E85">
    <cfRule type="cellIs" dxfId="649" priority="69" operator="equal">
      <formula>0</formula>
    </cfRule>
  </conditionalFormatting>
  <conditionalFormatting sqref="D84:D85">
    <cfRule type="cellIs" dxfId="648" priority="68" operator="equal">
      <formula>0</formula>
    </cfRule>
  </conditionalFormatting>
  <conditionalFormatting sqref="F84:F85">
    <cfRule type="cellIs" dxfId="647" priority="67" operator="lessThan">
      <formula>1</formula>
    </cfRule>
  </conditionalFormatting>
  <conditionalFormatting sqref="D88:D89">
    <cfRule type="cellIs" dxfId="646" priority="65" operator="equal">
      <formula>0</formula>
    </cfRule>
  </conditionalFormatting>
  <conditionalFormatting sqref="D90:D91">
    <cfRule type="cellIs" dxfId="645" priority="59" operator="equal">
      <formula>0</formula>
    </cfRule>
  </conditionalFormatting>
  <conditionalFormatting sqref="F90:F91">
    <cfRule type="cellIs" dxfId="644" priority="58" operator="lessThan">
      <formula>1</formula>
    </cfRule>
  </conditionalFormatting>
  <conditionalFormatting sqref="F102:F103">
    <cfRule type="cellIs" dxfId="643" priority="55" operator="lessThan">
      <formula>1</formula>
    </cfRule>
  </conditionalFormatting>
  <conditionalFormatting sqref="D102:D103">
    <cfRule type="cellIs" dxfId="642" priority="56" operator="equal">
      <formula>0</formula>
    </cfRule>
  </conditionalFormatting>
  <conditionalFormatting sqref="E47:E48">
    <cfRule type="cellIs" dxfId="641" priority="52" operator="equal">
      <formula>0</formula>
    </cfRule>
  </conditionalFormatting>
  <conditionalFormatting sqref="D47:D48">
    <cfRule type="cellIs" dxfId="640" priority="51" operator="equal">
      <formula>0</formula>
    </cfRule>
  </conditionalFormatting>
  <conditionalFormatting sqref="F47:F48">
    <cfRule type="cellIs" dxfId="639" priority="50" operator="lessThan">
      <formula>1</formula>
    </cfRule>
  </conditionalFormatting>
  <conditionalFormatting sqref="D66:D67">
    <cfRule type="cellIs" dxfId="638" priority="48" operator="equal">
      <formula>0</formula>
    </cfRule>
  </conditionalFormatting>
  <conditionalFormatting sqref="F66:F67">
    <cfRule type="cellIs" dxfId="637" priority="47" operator="lessThan">
      <formula>1</formula>
    </cfRule>
  </conditionalFormatting>
  <conditionalFormatting sqref="D86:D87">
    <cfRule type="cellIs" dxfId="636" priority="45" operator="equal">
      <formula>0</formula>
    </cfRule>
  </conditionalFormatting>
  <conditionalFormatting sqref="F86:F87">
    <cfRule type="cellIs" dxfId="635" priority="44" operator="lessThan">
      <formula>1</formula>
    </cfRule>
  </conditionalFormatting>
  <conditionalFormatting sqref="D98:D99">
    <cfRule type="cellIs" dxfId="634" priority="42" operator="equal">
      <formula>0</formula>
    </cfRule>
  </conditionalFormatting>
  <conditionalFormatting sqref="F98:F99">
    <cfRule type="cellIs" dxfId="633" priority="41" operator="lessThan">
      <formula>1</formula>
    </cfRule>
  </conditionalFormatting>
  <conditionalFormatting sqref="D92:D93">
    <cfRule type="cellIs" dxfId="632" priority="31" operator="equal">
      <formula>0</formula>
    </cfRule>
  </conditionalFormatting>
  <conditionalFormatting sqref="F92:F93">
    <cfRule type="cellIs" dxfId="631" priority="30" operator="lessThan">
      <formula>1</formula>
    </cfRule>
  </conditionalFormatting>
  <conditionalFormatting sqref="E79:E80">
    <cfRule type="cellIs" dxfId="630" priority="26" operator="equal">
      <formula>0</formula>
    </cfRule>
  </conditionalFormatting>
  <conditionalFormatting sqref="F79:F80">
    <cfRule type="cellIs" dxfId="629" priority="25" operator="lessThan">
      <formula>1</formula>
    </cfRule>
  </conditionalFormatting>
  <conditionalFormatting sqref="D79:D80">
    <cfRule type="cellIs" dxfId="628" priority="24" operator="equal">
      <formula>0</formula>
    </cfRule>
  </conditionalFormatting>
  <conditionalFormatting sqref="F54:F55">
    <cfRule type="cellIs" dxfId="627" priority="15" operator="lessThan">
      <formula>1</formula>
    </cfRule>
  </conditionalFormatting>
  <conditionalFormatting sqref="E28:E29">
    <cfRule type="cellIs" dxfId="626" priority="8" operator="equal">
      <formula>0</formula>
    </cfRule>
  </conditionalFormatting>
  <conditionalFormatting sqref="E30:E31">
    <cfRule type="cellIs" dxfId="625" priority="7" operator="equal">
      <formula>0</formula>
    </cfRule>
  </conditionalFormatting>
  <pageMargins left="0.7" right="0.7" top="0.75" bottom="0.75" header="0.3" footer="0.3"/>
  <pageSetup paperSize="9" orientation="portrait" horizont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357C8-DED3-4BF5-8A89-2B13BE231A63}">
  <dimension ref="A2:H199"/>
  <sheetViews>
    <sheetView zoomScale="85" zoomScaleNormal="85" workbookViewId="0">
      <pane ySplit="5" topLeftCell="A180" activePane="bottomLeft" state="frozen"/>
      <selection pane="bottomLeft" activeCell="C198" sqref="C198:G198"/>
    </sheetView>
  </sheetViews>
  <sheetFormatPr baseColWidth="10" defaultColWidth="11.44140625" defaultRowHeight="13.8" x14ac:dyDescent="0.3"/>
  <cols>
    <col min="1" max="1" width="11.44140625" style="84"/>
    <col min="2" max="2" width="11.109375" style="84" customWidth="1"/>
    <col min="3" max="3" width="81.109375" style="84" customWidth="1"/>
    <col min="4" max="4" width="9.5546875" style="89" customWidth="1"/>
    <col min="5" max="5" width="11.5546875" style="142" customWidth="1"/>
    <col min="6" max="6" width="14.109375" style="92" bestFit="1" customWidth="1"/>
    <col min="7" max="7" width="20.44140625" style="92" customWidth="1"/>
    <col min="8" max="8" width="15.77734375" style="84" bestFit="1" customWidth="1"/>
    <col min="9" max="16384" width="11.44140625" style="84"/>
  </cols>
  <sheetData>
    <row r="2" spans="2:8" ht="15.6" x14ac:dyDescent="0.3">
      <c r="C2" s="120" t="s">
        <v>343</v>
      </c>
    </row>
    <row r="3" spans="2:8" ht="15.6" x14ac:dyDescent="0.3">
      <c r="C3" s="120" t="s">
        <v>298</v>
      </c>
    </row>
    <row r="5" spans="2:8" ht="18" x14ac:dyDescent="0.3">
      <c r="B5" s="143"/>
      <c r="D5" s="84"/>
      <c r="E5" s="84"/>
      <c r="F5" s="85"/>
      <c r="G5" s="86"/>
    </row>
    <row r="6" spans="2:8" ht="17.25" customHeight="1" x14ac:dyDescent="0.25">
      <c r="B6" s="178" t="s">
        <v>33</v>
      </c>
      <c r="C6" s="178" t="s">
        <v>34</v>
      </c>
      <c r="D6" s="178" t="s">
        <v>35</v>
      </c>
      <c r="E6" s="178" t="s">
        <v>36</v>
      </c>
      <c r="F6" s="94" t="s">
        <v>37</v>
      </c>
      <c r="G6" s="180" t="s">
        <v>94</v>
      </c>
    </row>
    <row r="7" spans="2:8" ht="17.25" customHeight="1" x14ac:dyDescent="0.25">
      <c r="B7" s="179"/>
      <c r="C7" s="179"/>
      <c r="D7" s="179"/>
      <c r="E7" s="179"/>
      <c r="F7" s="95" t="s">
        <v>38</v>
      </c>
      <c r="G7" s="181"/>
    </row>
    <row r="8" spans="2:8" ht="17.25" customHeight="1" x14ac:dyDescent="0.3">
      <c r="B8" s="117">
        <v>0</v>
      </c>
      <c r="C8" s="184" t="s">
        <v>191</v>
      </c>
      <c r="D8" s="184"/>
      <c r="E8" s="184"/>
      <c r="F8" s="184"/>
      <c r="G8" s="185"/>
      <c r="H8" s="144"/>
    </row>
    <row r="9" spans="2:8" ht="17.25" customHeight="1" x14ac:dyDescent="0.3">
      <c r="B9" s="108" t="s">
        <v>192</v>
      </c>
      <c r="C9" s="109" t="s">
        <v>193</v>
      </c>
      <c r="D9" s="110" t="s">
        <v>171</v>
      </c>
      <c r="E9" s="110">
        <v>1</v>
      </c>
      <c r="F9" s="111"/>
      <c r="G9" s="111">
        <f>E9*F9</f>
        <v>0</v>
      </c>
      <c r="H9" s="145"/>
    </row>
    <row r="10" spans="2:8" ht="17.25" customHeight="1" x14ac:dyDescent="0.3">
      <c r="B10" s="108" t="s">
        <v>194</v>
      </c>
      <c r="C10" s="109" t="s">
        <v>195</v>
      </c>
      <c r="D10" s="110" t="s">
        <v>171</v>
      </c>
      <c r="E10" s="110">
        <v>1</v>
      </c>
      <c r="F10" s="111"/>
      <c r="G10" s="111">
        <f>E10*F10</f>
        <v>0</v>
      </c>
      <c r="H10" s="145"/>
    </row>
    <row r="11" spans="2:8" ht="17.25" customHeight="1" x14ac:dyDescent="0.3">
      <c r="B11" s="141"/>
      <c r="C11" s="182" t="s">
        <v>196</v>
      </c>
      <c r="D11" s="183"/>
      <c r="E11" s="183"/>
      <c r="F11" s="183"/>
      <c r="G11" s="113">
        <f>G9+G10</f>
        <v>0</v>
      </c>
      <c r="H11" s="145"/>
    </row>
    <row r="12" spans="2:8" ht="17.25" customHeight="1" x14ac:dyDescent="0.3">
      <c r="B12" s="149"/>
      <c r="D12" s="84"/>
      <c r="E12" s="84"/>
      <c r="F12" s="85"/>
      <c r="G12" s="86"/>
    </row>
    <row r="13" spans="2:8" ht="17.25" customHeight="1" x14ac:dyDescent="0.3">
      <c r="D13" s="84"/>
      <c r="E13" s="84"/>
      <c r="F13" s="84"/>
      <c r="G13" s="84"/>
    </row>
    <row r="14" spans="2:8" x14ac:dyDescent="0.3">
      <c r="B14" s="80" t="s">
        <v>95</v>
      </c>
      <c r="C14" s="184" t="s">
        <v>311</v>
      </c>
      <c r="D14" s="184"/>
      <c r="E14" s="184"/>
      <c r="F14" s="184"/>
      <c r="G14" s="185"/>
    </row>
    <row r="15" spans="2:8" x14ac:dyDescent="0.3">
      <c r="B15" s="186" t="s">
        <v>113</v>
      </c>
      <c r="C15" s="186"/>
      <c r="D15" s="186"/>
      <c r="E15" s="186"/>
      <c r="F15" s="186"/>
      <c r="G15" s="186"/>
    </row>
    <row r="16" spans="2:8" x14ac:dyDescent="0.3">
      <c r="B16" s="158" t="s">
        <v>116</v>
      </c>
      <c r="C16" s="87" t="s">
        <v>110</v>
      </c>
      <c r="D16" s="160" t="s">
        <v>2</v>
      </c>
      <c r="E16" s="162">
        <v>14.75</v>
      </c>
      <c r="F16" s="164"/>
      <c r="G16" s="166">
        <f t="shared" ref="G16" si="0">E16*F16</f>
        <v>0</v>
      </c>
    </row>
    <row r="17" spans="2:7" x14ac:dyDescent="0.3">
      <c r="B17" s="159"/>
      <c r="C17" s="88" t="s">
        <v>101</v>
      </c>
      <c r="D17" s="161"/>
      <c r="E17" s="163"/>
      <c r="F17" s="165"/>
      <c r="G17" s="167"/>
    </row>
    <row r="18" spans="2:7" x14ac:dyDescent="0.3">
      <c r="B18" s="158" t="s">
        <v>109</v>
      </c>
      <c r="C18" s="87" t="s">
        <v>162</v>
      </c>
      <c r="D18" s="160" t="s">
        <v>4</v>
      </c>
      <c r="E18" s="162">
        <v>2.12</v>
      </c>
      <c r="F18" s="164"/>
      <c r="G18" s="166">
        <f t="shared" ref="G18" si="1">E18*F18</f>
        <v>0</v>
      </c>
    </row>
    <row r="19" spans="2:7" x14ac:dyDescent="0.3">
      <c r="B19" s="159"/>
      <c r="C19" s="88" t="s">
        <v>127</v>
      </c>
      <c r="D19" s="161"/>
      <c r="E19" s="163"/>
      <c r="F19" s="165"/>
      <c r="G19" s="167"/>
    </row>
    <row r="20" spans="2:7" x14ac:dyDescent="0.3">
      <c r="B20" s="158" t="s">
        <v>96</v>
      </c>
      <c r="C20" s="87" t="s">
        <v>163</v>
      </c>
      <c r="D20" s="160" t="s">
        <v>4</v>
      </c>
      <c r="E20" s="162">
        <v>8.16</v>
      </c>
      <c r="F20" s="164"/>
      <c r="G20" s="166">
        <f t="shared" ref="G20" si="2">E20*F20</f>
        <v>0</v>
      </c>
    </row>
    <row r="21" spans="2:7" x14ac:dyDescent="0.3">
      <c r="B21" s="159"/>
      <c r="C21" s="88" t="s">
        <v>164</v>
      </c>
      <c r="D21" s="161"/>
      <c r="E21" s="163"/>
      <c r="F21" s="165"/>
      <c r="G21" s="167"/>
    </row>
    <row r="22" spans="2:7" x14ac:dyDescent="0.3">
      <c r="B22" s="158" t="s">
        <v>97</v>
      </c>
      <c r="C22" s="87" t="s">
        <v>212</v>
      </c>
      <c r="D22" s="160" t="s">
        <v>4</v>
      </c>
      <c r="E22" s="162">
        <f>45%*E18</f>
        <v>0.95400000000000007</v>
      </c>
      <c r="F22" s="164"/>
      <c r="G22" s="166">
        <f t="shared" ref="G22" si="3">E22*F22</f>
        <v>0</v>
      </c>
    </row>
    <row r="23" spans="2:7" x14ac:dyDescent="0.3">
      <c r="B23" s="159"/>
      <c r="C23" s="104" t="s">
        <v>102</v>
      </c>
      <c r="D23" s="161"/>
      <c r="E23" s="163"/>
      <c r="F23" s="165"/>
      <c r="G23" s="167"/>
    </row>
    <row r="24" spans="2:7" ht="20.25" customHeight="1" x14ac:dyDescent="0.3">
      <c r="B24" s="172" t="s">
        <v>130</v>
      </c>
      <c r="C24" s="173"/>
      <c r="D24" s="173"/>
      <c r="E24" s="173"/>
      <c r="F24" s="173"/>
      <c r="G24" s="174"/>
    </row>
    <row r="25" spans="2:7" x14ac:dyDescent="0.3">
      <c r="B25" s="158" t="s">
        <v>98</v>
      </c>
      <c r="C25" s="87" t="s">
        <v>135</v>
      </c>
      <c r="D25" s="160" t="s">
        <v>4</v>
      </c>
      <c r="E25" s="162">
        <f>(E18*0.08/0.4)+(3.38*1*0.08*1.2)</f>
        <v>0.74847999999999992</v>
      </c>
      <c r="F25" s="164"/>
      <c r="G25" s="166">
        <f t="shared" ref="G25" si="4">E25*F25</f>
        <v>0</v>
      </c>
    </row>
    <row r="26" spans="2:7" ht="20.25" customHeight="1" x14ac:dyDescent="0.3">
      <c r="B26" s="159"/>
      <c r="C26" s="88" t="s">
        <v>299</v>
      </c>
      <c r="D26" s="161"/>
      <c r="E26" s="163"/>
      <c r="F26" s="165"/>
      <c r="G26" s="171"/>
    </row>
    <row r="27" spans="2:7" x14ac:dyDescent="0.3">
      <c r="B27" s="158" t="s">
        <v>99</v>
      </c>
      <c r="C27" s="87" t="s">
        <v>165</v>
      </c>
      <c r="D27" s="160" t="s">
        <v>4</v>
      </c>
      <c r="E27" s="162">
        <f>(E18*0.05/0.4)+(3.38*1*0.05*1.2)</f>
        <v>0.46779999999999999</v>
      </c>
      <c r="F27" s="164"/>
      <c r="G27" s="166">
        <f t="shared" ref="G27" si="5">E27*F27</f>
        <v>0</v>
      </c>
    </row>
    <row r="28" spans="2:7" x14ac:dyDescent="0.3">
      <c r="B28" s="159"/>
      <c r="C28" s="88" t="s">
        <v>127</v>
      </c>
      <c r="D28" s="161"/>
      <c r="E28" s="163"/>
      <c r="F28" s="165"/>
      <c r="G28" s="171"/>
    </row>
    <row r="29" spans="2:7" x14ac:dyDescent="0.3">
      <c r="B29" s="158" t="s">
        <v>100</v>
      </c>
      <c r="C29" s="87" t="s">
        <v>203</v>
      </c>
      <c r="D29" s="160" t="s">
        <v>4</v>
      </c>
      <c r="E29" s="162">
        <f>((E18)+(0.81*2))*1.5</f>
        <v>5.61</v>
      </c>
      <c r="F29" s="164"/>
      <c r="G29" s="166">
        <f>E29*F29</f>
        <v>0</v>
      </c>
    </row>
    <row r="30" spans="2:7" x14ac:dyDescent="0.3">
      <c r="B30" s="159"/>
      <c r="C30" s="104" t="s">
        <v>218</v>
      </c>
      <c r="D30" s="161"/>
      <c r="E30" s="163"/>
      <c r="F30" s="165"/>
      <c r="G30" s="171"/>
    </row>
    <row r="31" spans="2:7" x14ac:dyDescent="0.3">
      <c r="B31" s="158" t="s">
        <v>103</v>
      </c>
      <c r="C31" s="87" t="s">
        <v>175</v>
      </c>
      <c r="D31" s="160" t="s">
        <v>2</v>
      </c>
      <c r="E31" s="162">
        <f>((3.38*1)+(1.2*3.38))*1.2</f>
        <v>8.9231999999999996</v>
      </c>
      <c r="F31" s="164"/>
      <c r="G31" s="166">
        <f t="shared" ref="G31" si="6">E31*F31</f>
        <v>0</v>
      </c>
    </row>
    <row r="32" spans="2:7" x14ac:dyDescent="0.3">
      <c r="B32" s="159"/>
      <c r="C32" s="104" t="s">
        <v>174</v>
      </c>
      <c r="D32" s="161"/>
      <c r="E32" s="163"/>
      <c r="F32" s="165"/>
      <c r="G32" s="167"/>
    </row>
    <row r="33" spans="2:7" x14ac:dyDescent="0.3">
      <c r="B33" s="172" t="s">
        <v>131</v>
      </c>
      <c r="C33" s="173"/>
      <c r="D33" s="173"/>
      <c r="E33" s="173"/>
      <c r="F33" s="173"/>
      <c r="G33" s="174"/>
    </row>
    <row r="34" spans="2:7" x14ac:dyDescent="0.3">
      <c r="B34" s="158" t="s">
        <v>117</v>
      </c>
      <c r="C34" s="87" t="s">
        <v>202</v>
      </c>
      <c r="D34" s="160" t="s">
        <v>2</v>
      </c>
      <c r="E34" s="162">
        <f>0.53*0.24*2</f>
        <v>0.25440000000000002</v>
      </c>
      <c r="F34" s="164"/>
      <c r="G34" s="166">
        <f>E34*F34</f>
        <v>0</v>
      </c>
    </row>
    <row r="35" spans="2:7" x14ac:dyDescent="0.3">
      <c r="B35" s="159"/>
      <c r="C35" s="88" t="s">
        <v>128</v>
      </c>
      <c r="D35" s="161"/>
      <c r="E35" s="163"/>
      <c r="F35" s="165"/>
      <c r="G35" s="171"/>
    </row>
    <row r="36" spans="2:7" ht="27.6" x14ac:dyDescent="0.3">
      <c r="B36" s="158" t="s">
        <v>104</v>
      </c>
      <c r="C36" s="87" t="s">
        <v>166</v>
      </c>
      <c r="D36" s="160" t="s">
        <v>2</v>
      </c>
      <c r="E36" s="162">
        <f>(((1.72*2.11)+(1.72*0.2*0.5))*3+(2.11*3.4))*1.2</f>
        <v>22.293119999999995</v>
      </c>
      <c r="F36" s="164"/>
      <c r="G36" s="166">
        <f t="shared" ref="G36" si="7">E36*F36</f>
        <v>0</v>
      </c>
    </row>
    <row r="37" spans="2:7" x14ac:dyDescent="0.3">
      <c r="B37" s="159"/>
      <c r="C37" s="88" t="s">
        <v>167</v>
      </c>
      <c r="D37" s="161"/>
      <c r="E37" s="163"/>
      <c r="F37" s="165"/>
      <c r="G37" s="171"/>
    </row>
    <row r="38" spans="2:7" x14ac:dyDescent="0.3">
      <c r="B38" s="158" t="s">
        <v>105</v>
      </c>
      <c r="C38" s="87" t="s">
        <v>136</v>
      </c>
      <c r="D38" s="160" t="s">
        <v>4</v>
      </c>
      <c r="E38" s="162">
        <f>(((0.1^2)+(1^2))^0.5)*3.38</f>
        <v>3.3968579599388606</v>
      </c>
      <c r="F38" s="164"/>
      <c r="G38" s="166">
        <f t="shared" ref="G38" si="8">E38*F38</f>
        <v>0</v>
      </c>
    </row>
    <row r="39" spans="2:7" x14ac:dyDescent="0.3">
      <c r="B39" s="159"/>
      <c r="C39" s="88" t="s">
        <v>312</v>
      </c>
      <c r="D39" s="161"/>
      <c r="E39" s="163"/>
      <c r="F39" s="165"/>
      <c r="G39" s="171"/>
    </row>
    <row r="40" spans="2:7" x14ac:dyDescent="0.3">
      <c r="B40" s="158" t="s">
        <v>106</v>
      </c>
      <c r="C40" s="87" t="s">
        <v>129</v>
      </c>
      <c r="D40" s="193" t="s">
        <v>4</v>
      </c>
      <c r="E40" s="162">
        <f>0.2*0.2*1.2*2*1.2</f>
        <v>0.11520000000000001</v>
      </c>
      <c r="F40" s="164"/>
      <c r="G40" s="195">
        <f t="shared" ref="G40" si="9">E40*F40</f>
        <v>0</v>
      </c>
    </row>
    <row r="41" spans="2:7" x14ac:dyDescent="0.3">
      <c r="B41" s="159"/>
      <c r="C41" s="88" t="s">
        <v>217</v>
      </c>
      <c r="D41" s="194"/>
      <c r="E41" s="163"/>
      <c r="F41" s="165"/>
      <c r="G41" s="196"/>
    </row>
    <row r="42" spans="2:7" x14ac:dyDescent="0.25">
      <c r="B42" s="158" t="s">
        <v>107</v>
      </c>
      <c r="C42" s="102" t="s">
        <v>114</v>
      </c>
      <c r="D42" s="160" t="s">
        <v>14</v>
      </c>
      <c r="E42" s="162">
        <f>90*E40</f>
        <v>10.368</v>
      </c>
      <c r="F42" s="164"/>
      <c r="G42" s="166">
        <f>E42*F42</f>
        <v>0</v>
      </c>
    </row>
    <row r="43" spans="2:7" x14ac:dyDescent="0.3">
      <c r="B43" s="159"/>
      <c r="C43" s="88" t="s">
        <v>217</v>
      </c>
      <c r="D43" s="161"/>
      <c r="E43" s="163"/>
      <c r="F43" s="165"/>
      <c r="G43" s="167"/>
    </row>
    <row r="44" spans="2:7" x14ac:dyDescent="0.25">
      <c r="B44" s="158" t="s">
        <v>108</v>
      </c>
      <c r="C44" s="102" t="s">
        <v>134</v>
      </c>
      <c r="D44" s="160" t="s">
        <v>2</v>
      </c>
      <c r="E44" s="162">
        <f>((0.2*0.2*2)+(0.2*1.2*2))*3+(0.1*1)+(0.05*3.38)*1.5</f>
        <v>2.0335000000000001</v>
      </c>
      <c r="F44" s="164"/>
      <c r="G44" s="166">
        <f>E44*F44</f>
        <v>0</v>
      </c>
    </row>
    <row r="45" spans="2:7" ht="20.25" customHeight="1" x14ac:dyDescent="0.25">
      <c r="B45" s="159"/>
      <c r="C45" s="93" t="s">
        <v>148</v>
      </c>
      <c r="D45" s="161"/>
      <c r="E45" s="163"/>
      <c r="F45" s="165"/>
      <c r="G45" s="167"/>
    </row>
    <row r="46" spans="2:7" x14ac:dyDescent="0.3">
      <c r="B46" s="158" t="s">
        <v>118</v>
      </c>
      <c r="C46" s="87" t="s">
        <v>215</v>
      </c>
      <c r="D46" s="160" t="s">
        <v>4</v>
      </c>
      <c r="E46" s="162">
        <f>1.02*2*1.2</f>
        <v>2.448</v>
      </c>
      <c r="F46" s="164"/>
      <c r="G46" s="166">
        <f t="shared" ref="G46" si="10">E46*F46</f>
        <v>0</v>
      </c>
    </row>
    <row r="47" spans="2:7" ht="20.25" customHeight="1" x14ac:dyDescent="0.3">
      <c r="B47" s="159"/>
      <c r="C47" s="88" t="s">
        <v>300</v>
      </c>
      <c r="D47" s="161"/>
      <c r="E47" s="163"/>
      <c r="F47" s="165"/>
      <c r="G47" s="171"/>
    </row>
    <row r="48" spans="2:7" x14ac:dyDescent="0.3">
      <c r="B48" s="158" t="s">
        <v>119</v>
      </c>
      <c r="C48" s="87" t="s">
        <v>219</v>
      </c>
      <c r="D48" s="160" t="s">
        <v>93</v>
      </c>
      <c r="E48" s="162">
        <v>2</v>
      </c>
      <c r="F48" s="164"/>
      <c r="G48" s="166">
        <f t="shared" ref="G48" si="11">E48*F48</f>
        <v>0</v>
      </c>
    </row>
    <row r="49" spans="2:7" x14ac:dyDescent="0.3">
      <c r="B49" s="159"/>
      <c r="C49" s="88" t="s">
        <v>168</v>
      </c>
      <c r="D49" s="161"/>
      <c r="E49" s="163"/>
      <c r="F49" s="165"/>
      <c r="G49" s="171"/>
    </row>
    <row r="50" spans="2:7" x14ac:dyDescent="0.3">
      <c r="B50" s="158" t="s">
        <v>120</v>
      </c>
      <c r="C50" s="87" t="s">
        <v>190</v>
      </c>
      <c r="D50" s="160" t="s">
        <v>2</v>
      </c>
      <c r="E50" s="162">
        <f>((E36*2+10.41)*1.2)</f>
        <v>65.99548799999998</v>
      </c>
      <c r="F50" s="164"/>
      <c r="G50" s="166">
        <f t="shared" ref="G50" si="12">E50*F50</f>
        <v>0</v>
      </c>
    </row>
    <row r="51" spans="2:7" x14ac:dyDescent="0.25">
      <c r="B51" s="159"/>
      <c r="C51" s="93" t="s">
        <v>313</v>
      </c>
      <c r="D51" s="161"/>
      <c r="E51" s="163"/>
      <c r="F51" s="165"/>
      <c r="G51" s="171"/>
    </row>
    <row r="52" spans="2:7" ht="27.6" x14ac:dyDescent="0.25">
      <c r="B52" s="158" t="s">
        <v>121</v>
      </c>
      <c r="C52" s="136" t="s">
        <v>301</v>
      </c>
      <c r="D52" s="160" t="s">
        <v>21</v>
      </c>
      <c r="E52" s="162">
        <v>2</v>
      </c>
      <c r="F52" s="164"/>
      <c r="G52" s="166">
        <f t="shared" ref="G52" si="13">E52*F52</f>
        <v>0</v>
      </c>
    </row>
    <row r="53" spans="2:7" x14ac:dyDescent="0.25">
      <c r="B53" s="159"/>
      <c r="C53" s="103" t="s">
        <v>302</v>
      </c>
      <c r="D53" s="161"/>
      <c r="E53" s="163"/>
      <c r="F53" s="165"/>
      <c r="G53" s="167"/>
    </row>
    <row r="54" spans="2:7" x14ac:dyDescent="0.3">
      <c r="B54" s="168" t="s">
        <v>143</v>
      </c>
      <c r="C54" s="169"/>
      <c r="D54" s="169"/>
      <c r="E54" s="169"/>
      <c r="F54" s="169"/>
      <c r="G54" s="170"/>
    </row>
    <row r="55" spans="2:7" ht="41.4" x14ac:dyDescent="0.3">
      <c r="B55" s="158" t="s">
        <v>303</v>
      </c>
      <c r="C55" s="87" t="s">
        <v>304</v>
      </c>
      <c r="D55" s="160" t="s">
        <v>93</v>
      </c>
      <c r="E55" s="162">
        <v>2</v>
      </c>
      <c r="F55" s="164"/>
      <c r="G55" s="166">
        <f>E55*F55</f>
        <v>0</v>
      </c>
    </row>
    <row r="56" spans="2:7" x14ac:dyDescent="0.25">
      <c r="B56" s="159"/>
      <c r="C56" s="103" t="s">
        <v>305</v>
      </c>
      <c r="D56" s="161"/>
      <c r="E56" s="163"/>
      <c r="F56" s="165"/>
      <c r="G56" s="171"/>
    </row>
    <row r="57" spans="2:7" ht="20.25" customHeight="1" x14ac:dyDescent="0.25">
      <c r="B57" s="158" t="s">
        <v>122</v>
      </c>
      <c r="C57" s="102" t="s">
        <v>213</v>
      </c>
      <c r="D57" s="160" t="s">
        <v>25</v>
      </c>
      <c r="E57" s="162">
        <f>(4*3.38)*1.2</f>
        <v>16.224</v>
      </c>
      <c r="F57" s="164"/>
      <c r="G57" s="166">
        <f>E57*F57</f>
        <v>0</v>
      </c>
    </row>
    <row r="58" spans="2:7" x14ac:dyDescent="0.25">
      <c r="B58" s="159"/>
      <c r="C58" s="103" t="s">
        <v>137</v>
      </c>
      <c r="D58" s="161"/>
      <c r="E58" s="163"/>
      <c r="F58" s="165"/>
      <c r="G58" s="171"/>
    </row>
    <row r="59" spans="2:7" x14ac:dyDescent="0.25">
      <c r="B59" s="158" t="s">
        <v>123</v>
      </c>
      <c r="C59" s="102" t="s">
        <v>214</v>
      </c>
      <c r="D59" s="160" t="s">
        <v>25</v>
      </c>
      <c r="E59" s="162">
        <f>((3.38/0.35))*2.44*1.2</f>
        <v>28.276114285714282</v>
      </c>
      <c r="F59" s="164"/>
      <c r="G59" s="166">
        <f>E59*F59</f>
        <v>0</v>
      </c>
    </row>
    <row r="60" spans="2:7" x14ac:dyDescent="0.25">
      <c r="B60" s="159"/>
      <c r="C60" s="103" t="s">
        <v>138</v>
      </c>
      <c r="D60" s="161"/>
      <c r="E60" s="163"/>
      <c r="F60" s="165"/>
      <c r="G60" s="171"/>
    </row>
    <row r="61" spans="2:7" x14ac:dyDescent="0.3">
      <c r="B61" s="158" t="s">
        <v>124</v>
      </c>
      <c r="C61" s="87" t="s">
        <v>205</v>
      </c>
      <c r="D61" s="160" t="s">
        <v>25</v>
      </c>
      <c r="E61" s="162">
        <f>(2.44*2+(3.38*2))*1.2</f>
        <v>13.968</v>
      </c>
      <c r="F61" s="164"/>
      <c r="G61" s="166">
        <f>E61*F61</f>
        <v>0</v>
      </c>
    </row>
    <row r="62" spans="2:7" x14ac:dyDescent="0.25">
      <c r="B62" s="159"/>
      <c r="C62" s="103" t="s">
        <v>169</v>
      </c>
      <c r="D62" s="161"/>
      <c r="E62" s="163"/>
      <c r="F62" s="165"/>
      <c r="G62" s="167"/>
    </row>
    <row r="63" spans="2:7" x14ac:dyDescent="0.25">
      <c r="B63" s="158" t="s">
        <v>125</v>
      </c>
      <c r="C63" s="102" t="s">
        <v>204</v>
      </c>
      <c r="D63" s="160" t="s">
        <v>2</v>
      </c>
      <c r="E63" s="162">
        <f>((2.44*3.38))*1.2</f>
        <v>9.8966399999999997</v>
      </c>
      <c r="F63" s="164"/>
      <c r="G63" s="166">
        <f>E63*F63</f>
        <v>0</v>
      </c>
    </row>
    <row r="64" spans="2:7" x14ac:dyDescent="0.25">
      <c r="B64" s="159"/>
      <c r="C64" s="103" t="s">
        <v>139</v>
      </c>
      <c r="D64" s="161"/>
      <c r="E64" s="163"/>
      <c r="F64" s="165"/>
      <c r="G64" s="171"/>
    </row>
    <row r="65" spans="2:7" ht="27.6" x14ac:dyDescent="0.3">
      <c r="B65" s="158" t="s">
        <v>126</v>
      </c>
      <c r="C65" s="87" t="s">
        <v>216</v>
      </c>
      <c r="D65" s="160" t="s">
        <v>2</v>
      </c>
      <c r="E65" s="162">
        <f>2.44*(3.38)*1.2</f>
        <v>9.8966399999999997</v>
      </c>
      <c r="F65" s="164"/>
      <c r="G65" s="166">
        <f t="shared" ref="G65" si="14">E65*F65</f>
        <v>0</v>
      </c>
    </row>
    <row r="66" spans="2:7" ht="46.2" customHeight="1" x14ac:dyDescent="0.25">
      <c r="B66" s="159"/>
      <c r="C66" s="103" t="s">
        <v>140</v>
      </c>
      <c r="D66" s="161"/>
      <c r="E66" s="163"/>
      <c r="F66" s="165"/>
      <c r="G66" s="171"/>
    </row>
    <row r="67" spans="2:7" ht="27.6" x14ac:dyDescent="0.3">
      <c r="B67" s="158" t="s">
        <v>281</v>
      </c>
      <c r="C67" s="87" t="s">
        <v>206</v>
      </c>
      <c r="D67" s="160" t="s">
        <v>25</v>
      </c>
      <c r="E67" s="162">
        <f>((2.44*2+2.11*2)+3.38)*1.2</f>
        <v>14.975999999999999</v>
      </c>
      <c r="F67" s="164"/>
      <c r="G67" s="166">
        <f t="shared" ref="G67" si="15">E67*F67</f>
        <v>0</v>
      </c>
    </row>
    <row r="68" spans="2:7" x14ac:dyDescent="0.25">
      <c r="B68" s="159"/>
      <c r="C68" s="103" t="s">
        <v>141</v>
      </c>
      <c r="D68" s="161"/>
      <c r="E68" s="163"/>
      <c r="F68" s="165"/>
      <c r="G68" s="171"/>
    </row>
    <row r="69" spans="2:7" ht="27.6" x14ac:dyDescent="0.3">
      <c r="B69" s="158" t="s">
        <v>149</v>
      </c>
      <c r="C69" s="87" t="s">
        <v>201</v>
      </c>
      <c r="D69" s="160" t="s">
        <v>93</v>
      </c>
      <c r="E69" s="162">
        <v>2</v>
      </c>
      <c r="F69" s="164"/>
      <c r="G69" s="166">
        <f t="shared" ref="G69" si="16">E69*F69</f>
        <v>0</v>
      </c>
    </row>
    <row r="70" spans="2:7" x14ac:dyDescent="0.25">
      <c r="B70" s="159"/>
      <c r="C70" s="103" t="s">
        <v>176</v>
      </c>
      <c r="D70" s="161"/>
      <c r="E70" s="163"/>
      <c r="F70" s="165"/>
      <c r="G70" s="171"/>
    </row>
    <row r="71" spans="2:7" ht="27.6" x14ac:dyDescent="0.3">
      <c r="B71" s="158" t="s">
        <v>150</v>
      </c>
      <c r="C71" s="87" t="s">
        <v>170</v>
      </c>
      <c r="D71" s="160" t="s">
        <v>171</v>
      </c>
      <c r="E71" s="162">
        <v>1</v>
      </c>
      <c r="F71" s="164"/>
      <c r="G71" s="166">
        <f t="shared" ref="G71" si="17">E71*F71</f>
        <v>0</v>
      </c>
    </row>
    <row r="72" spans="2:7" x14ac:dyDescent="0.25">
      <c r="B72" s="159"/>
      <c r="C72" s="103" t="s">
        <v>220</v>
      </c>
      <c r="D72" s="161"/>
      <c r="E72" s="163"/>
      <c r="F72" s="165"/>
      <c r="G72" s="171"/>
    </row>
    <row r="73" spans="2:7" x14ac:dyDescent="0.3">
      <c r="B73" s="158" t="s">
        <v>151</v>
      </c>
      <c r="C73" s="87" t="s">
        <v>224</v>
      </c>
      <c r="D73" s="160" t="s">
        <v>93</v>
      </c>
      <c r="E73" s="162">
        <v>2</v>
      </c>
      <c r="F73" s="164"/>
      <c r="G73" s="166">
        <f t="shared" ref="G73" si="18">E73*F73</f>
        <v>0</v>
      </c>
    </row>
    <row r="74" spans="2:7" ht="32.4" customHeight="1" x14ac:dyDescent="0.25">
      <c r="B74" s="159"/>
      <c r="C74" s="103" t="s">
        <v>225</v>
      </c>
      <c r="D74" s="161"/>
      <c r="E74" s="163"/>
      <c r="F74" s="165"/>
      <c r="G74" s="171"/>
    </row>
    <row r="75" spans="2:7" x14ac:dyDescent="0.3">
      <c r="B75" s="168" t="s">
        <v>115</v>
      </c>
      <c r="C75" s="169"/>
      <c r="D75" s="169"/>
      <c r="E75" s="169"/>
      <c r="F75" s="169"/>
      <c r="G75" s="170"/>
    </row>
    <row r="76" spans="2:7" x14ac:dyDescent="0.3">
      <c r="B76" s="158" t="s">
        <v>152</v>
      </c>
      <c r="C76" s="87" t="s">
        <v>132</v>
      </c>
      <c r="D76" s="160" t="s">
        <v>2</v>
      </c>
      <c r="E76" s="162">
        <f>E50-10.41</f>
        <v>55.585487999999984</v>
      </c>
      <c r="F76" s="164"/>
      <c r="G76" s="166">
        <f>E76*F76</f>
        <v>0</v>
      </c>
    </row>
    <row r="77" spans="2:7" x14ac:dyDescent="0.3">
      <c r="B77" s="159"/>
      <c r="C77" s="88" t="s">
        <v>133</v>
      </c>
      <c r="D77" s="161"/>
      <c r="E77" s="163"/>
      <c r="F77" s="165"/>
      <c r="G77" s="171"/>
    </row>
    <row r="78" spans="2:7" x14ac:dyDescent="0.3">
      <c r="B78" s="158" t="s">
        <v>153</v>
      </c>
      <c r="C78" s="87" t="s">
        <v>187</v>
      </c>
      <c r="D78" s="160" t="s">
        <v>2</v>
      </c>
      <c r="E78" s="162">
        <f>E76</f>
        <v>55.585487999999984</v>
      </c>
      <c r="F78" s="164"/>
      <c r="G78" s="166">
        <f>E78*F78</f>
        <v>0</v>
      </c>
    </row>
    <row r="79" spans="2:7" x14ac:dyDescent="0.3">
      <c r="B79" s="159"/>
      <c r="C79" s="88" t="s">
        <v>133</v>
      </c>
      <c r="D79" s="161"/>
      <c r="E79" s="163"/>
      <c r="F79" s="165"/>
      <c r="G79" s="171"/>
    </row>
    <row r="80" spans="2:7" x14ac:dyDescent="0.3">
      <c r="B80" s="158" t="s">
        <v>154</v>
      </c>
      <c r="C80" s="87" t="s">
        <v>221</v>
      </c>
      <c r="D80" s="160" t="s">
        <v>171</v>
      </c>
      <c r="E80" s="162">
        <v>1</v>
      </c>
      <c r="F80" s="164"/>
      <c r="G80" s="166">
        <f>E80*F80</f>
        <v>0</v>
      </c>
    </row>
    <row r="81" spans="2:7" x14ac:dyDescent="0.3">
      <c r="B81" s="159"/>
      <c r="C81" s="88" t="s">
        <v>222</v>
      </c>
      <c r="D81" s="161"/>
      <c r="E81" s="163"/>
      <c r="F81" s="165"/>
      <c r="G81" s="171"/>
    </row>
    <row r="82" spans="2:7" ht="33" customHeight="1" x14ac:dyDescent="0.3">
      <c r="B82" s="168" t="s">
        <v>142</v>
      </c>
      <c r="C82" s="169"/>
      <c r="D82" s="169"/>
      <c r="E82" s="169"/>
      <c r="F82" s="169"/>
      <c r="G82" s="170"/>
    </row>
    <row r="83" spans="2:7" x14ac:dyDescent="0.25">
      <c r="B83" s="158" t="s">
        <v>155</v>
      </c>
      <c r="C83" s="102" t="s">
        <v>172</v>
      </c>
      <c r="D83" s="160" t="s">
        <v>93</v>
      </c>
      <c r="E83" s="162">
        <v>2</v>
      </c>
      <c r="F83" s="164"/>
      <c r="G83" s="166">
        <f>E83*F83</f>
        <v>0</v>
      </c>
    </row>
    <row r="84" spans="2:7" ht="46.8" customHeight="1" x14ac:dyDescent="0.25">
      <c r="B84" s="159"/>
      <c r="C84" s="103" t="s">
        <v>144</v>
      </c>
      <c r="D84" s="161"/>
      <c r="E84" s="163"/>
      <c r="F84" s="165"/>
      <c r="G84" s="171"/>
    </row>
    <row r="85" spans="2:7" x14ac:dyDescent="0.25">
      <c r="B85" s="158" t="s">
        <v>156</v>
      </c>
      <c r="C85" s="102" t="s">
        <v>223</v>
      </c>
      <c r="D85" s="160" t="s">
        <v>93</v>
      </c>
      <c r="E85" s="162">
        <v>8</v>
      </c>
      <c r="F85" s="164"/>
      <c r="G85" s="166">
        <f>E85*F85</f>
        <v>0</v>
      </c>
    </row>
    <row r="86" spans="2:7" x14ac:dyDescent="0.25">
      <c r="B86" s="159"/>
      <c r="C86" s="103" t="s">
        <v>144</v>
      </c>
      <c r="D86" s="161"/>
      <c r="E86" s="163"/>
      <c r="F86" s="165"/>
      <c r="G86" s="171"/>
    </row>
    <row r="87" spans="2:7" x14ac:dyDescent="0.25">
      <c r="B87" s="158" t="s">
        <v>157</v>
      </c>
      <c r="C87" s="102" t="s">
        <v>173</v>
      </c>
      <c r="D87" s="160" t="s">
        <v>25</v>
      </c>
      <c r="E87" s="162">
        <v>12</v>
      </c>
      <c r="F87" s="164"/>
      <c r="G87" s="166">
        <f>E87*F87</f>
        <v>0</v>
      </c>
    </row>
    <row r="88" spans="2:7" x14ac:dyDescent="0.25">
      <c r="B88" s="159"/>
      <c r="C88" s="103" t="s">
        <v>144</v>
      </c>
      <c r="D88" s="161"/>
      <c r="E88" s="163"/>
      <c r="F88" s="165"/>
      <c r="G88" s="171"/>
    </row>
    <row r="89" spans="2:7" x14ac:dyDescent="0.25">
      <c r="B89" s="158" t="s">
        <v>158</v>
      </c>
      <c r="C89" s="102" t="s">
        <v>145</v>
      </c>
      <c r="D89" s="160" t="s">
        <v>25</v>
      </c>
      <c r="E89" s="162">
        <v>10</v>
      </c>
      <c r="F89" s="164"/>
      <c r="G89" s="166">
        <f>E89*F89</f>
        <v>0</v>
      </c>
    </row>
    <row r="90" spans="2:7" x14ac:dyDescent="0.25">
      <c r="B90" s="159"/>
      <c r="C90" s="103" t="s">
        <v>146</v>
      </c>
      <c r="D90" s="161"/>
      <c r="E90" s="163"/>
      <c r="F90" s="165"/>
      <c r="G90" s="167"/>
    </row>
    <row r="91" spans="2:7" x14ac:dyDescent="0.25">
      <c r="B91" s="158" t="s">
        <v>178</v>
      </c>
      <c r="C91" s="102" t="s">
        <v>147</v>
      </c>
      <c r="D91" s="160" t="s">
        <v>93</v>
      </c>
      <c r="E91" s="162">
        <v>2</v>
      </c>
      <c r="F91" s="164"/>
      <c r="G91" s="166">
        <f>E91*F91</f>
        <v>0</v>
      </c>
    </row>
    <row r="92" spans="2:7" x14ac:dyDescent="0.25">
      <c r="B92" s="159"/>
      <c r="C92" s="103" t="s">
        <v>146</v>
      </c>
      <c r="D92" s="161"/>
      <c r="E92" s="163"/>
      <c r="F92" s="165"/>
      <c r="G92" s="167"/>
    </row>
    <row r="93" spans="2:7" x14ac:dyDescent="0.25">
      <c r="B93" s="158" t="s">
        <v>179</v>
      </c>
      <c r="C93" s="102" t="s">
        <v>306</v>
      </c>
      <c r="D93" s="160" t="s">
        <v>93</v>
      </c>
      <c r="E93" s="162">
        <v>2</v>
      </c>
      <c r="F93" s="164"/>
      <c r="G93" s="166">
        <f>E93*F93</f>
        <v>0</v>
      </c>
    </row>
    <row r="94" spans="2:7" x14ac:dyDescent="0.25">
      <c r="B94" s="159"/>
      <c r="C94" s="103" t="s">
        <v>307</v>
      </c>
      <c r="D94" s="161"/>
      <c r="E94" s="163"/>
      <c r="F94" s="165"/>
      <c r="G94" s="167"/>
    </row>
    <row r="95" spans="2:7" x14ac:dyDescent="0.25">
      <c r="B95" s="158" t="s">
        <v>180</v>
      </c>
      <c r="C95" s="102" t="s">
        <v>314</v>
      </c>
      <c r="D95" s="160" t="s">
        <v>93</v>
      </c>
      <c r="E95" s="162">
        <v>1</v>
      </c>
      <c r="F95" s="164"/>
      <c r="G95" s="166">
        <f>E95*F95</f>
        <v>0</v>
      </c>
    </row>
    <row r="96" spans="2:7" x14ac:dyDescent="0.25">
      <c r="B96" s="159"/>
      <c r="C96" s="103" t="s">
        <v>308</v>
      </c>
      <c r="D96" s="161"/>
      <c r="E96" s="163"/>
      <c r="F96" s="165"/>
      <c r="G96" s="167"/>
    </row>
    <row r="97" spans="2:7" x14ac:dyDescent="0.25">
      <c r="B97" s="158" t="s">
        <v>181</v>
      </c>
      <c r="C97" s="102" t="s">
        <v>188</v>
      </c>
      <c r="D97" s="160" t="s">
        <v>93</v>
      </c>
      <c r="E97" s="162">
        <v>4</v>
      </c>
      <c r="F97" s="164"/>
      <c r="G97" s="166">
        <f>E97*F97</f>
        <v>0</v>
      </c>
    </row>
    <row r="98" spans="2:7" x14ac:dyDescent="0.25">
      <c r="B98" s="159"/>
      <c r="C98" s="103" t="s">
        <v>189</v>
      </c>
      <c r="D98" s="161"/>
      <c r="E98" s="163"/>
      <c r="F98" s="165"/>
      <c r="G98" s="167"/>
    </row>
    <row r="99" spans="2:7" x14ac:dyDescent="0.3">
      <c r="B99" s="158" t="s">
        <v>182</v>
      </c>
      <c r="C99" s="87" t="s">
        <v>207</v>
      </c>
      <c r="D99" s="160" t="s">
        <v>93</v>
      </c>
      <c r="E99" s="162">
        <v>2</v>
      </c>
      <c r="F99" s="164"/>
      <c r="G99" s="166">
        <f>E99*F99</f>
        <v>0</v>
      </c>
    </row>
    <row r="100" spans="2:7" x14ac:dyDescent="0.25">
      <c r="B100" s="159"/>
      <c r="C100" s="103" t="s">
        <v>208</v>
      </c>
      <c r="D100" s="161"/>
      <c r="E100" s="163"/>
      <c r="F100" s="165"/>
      <c r="G100" s="167"/>
    </row>
    <row r="101" spans="2:7" x14ac:dyDescent="0.25">
      <c r="B101" s="158" t="s">
        <v>183</v>
      </c>
      <c r="C101" s="102" t="s">
        <v>159</v>
      </c>
      <c r="D101" s="160" t="s">
        <v>93</v>
      </c>
      <c r="E101" s="162">
        <v>2</v>
      </c>
      <c r="F101" s="164"/>
      <c r="G101" s="166">
        <f>E101*F101</f>
        <v>0</v>
      </c>
    </row>
    <row r="102" spans="2:7" x14ac:dyDescent="0.25">
      <c r="B102" s="159"/>
      <c r="C102" s="103" t="s">
        <v>160</v>
      </c>
      <c r="D102" s="161"/>
      <c r="E102" s="163"/>
      <c r="F102" s="165"/>
      <c r="G102" s="171"/>
    </row>
    <row r="103" spans="2:7" x14ac:dyDescent="0.25">
      <c r="B103" s="158" t="s">
        <v>184</v>
      </c>
      <c r="C103" s="102" t="s">
        <v>161</v>
      </c>
      <c r="D103" s="160" t="s">
        <v>93</v>
      </c>
      <c r="E103" s="162">
        <v>2</v>
      </c>
      <c r="F103" s="164"/>
      <c r="G103" s="166">
        <f>E103*F103</f>
        <v>0</v>
      </c>
    </row>
    <row r="104" spans="2:7" x14ac:dyDescent="0.25">
      <c r="B104" s="159"/>
      <c r="C104" s="103" t="s">
        <v>309</v>
      </c>
      <c r="D104" s="161"/>
      <c r="E104" s="163"/>
      <c r="F104" s="165"/>
      <c r="G104" s="171"/>
    </row>
    <row r="105" spans="2:7" x14ac:dyDescent="0.25">
      <c r="B105" s="158" t="s">
        <v>185</v>
      </c>
      <c r="C105" s="102" t="s">
        <v>229</v>
      </c>
      <c r="D105" s="160" t="s">
        <v>93</v>
      </c>
      <c r="E105" s="162">
        <v>10</v>
      </c>
      <c r="F105" s="164"/>
      <c r="G105" s="166">
        <f>E105*F105</f>
        <v>0</v>
      </c>
    </row>
    <row r="106" spans="2:7" x14ac:dyDescent="0.25">
      <c r="B106" s="159"/>
      <c r="C106" s="103" t="s">
        <v>230</v>
      </c>
      <c r="D106" s="161"/>
      <c r="E106" s="163"/>
      <c r="F106" s="165"/>
      <c r="G106" s="171"/>
    </row>
    <row r="107" spans="2:7" x14ac:dyDescent="0.3">
      <c r="B107" s="168" t="s">
        <v>177</v>
      </c>
      <c r="C107" s="169"/>
      <c r="D107" s="169"/>
      <c r="E107" s="169"/>
      <c r="F107" s="169"/>
      <c r="G107" s="170"/>
    </row>
    <row r="108" spans="2:7" x14ac:dyDescent="0.25">
      <c r="B108" s="140" t="s">
        <v>186</v>
      </c>
      <c r="C108" s="105" t="s">
        <v>211</v>
      </c>
      <c r="D108" s="106" t="s">
        <v>93</v>
      </c>
      <c r="E108" s="124">
        <v>2</v>
      </c>
      <c r="F108" s="125"/>
      <c r="G108" s="107">
        <f t="shared" ref="G108" si="19">E108*F108</f>
        <v>0</v>
      </c>
    </row>
    <row r="109" spans="2:7" x14ac:dyDescent="0.3">
      <c r="B109" s="126"/>
      <c r="C109" s="197" t="s">
        <v>310</v>
      </c>
      <c r="D109" s="197"/>
      <c r="E109" s="197"/>
      <c r="F109" s="197"/>
      <c r="G109" s="81">
        <f>+SUM(G16:G108)</f>
        <v>0</v>
      </c>
    </row>
    <row r="112" spans="2:7" x14ac:dyDescent="0.3">
      <c r="B112" s="127" t="s">
        <v>198</v>
      </c>
      <c r="C112" s="184" t="s">
        <v>316</v>
      </c>
      <c r="D112" s="184"/>
      <c r="E112" s="184"/>
      <c r="F112" s="184"/>
      <c r="G112" s="185"/>
    </row>
    <row r="113" spans="2:7" x14ac:dyDescent="0.3">
      <c r="B113" s="198" t="s">
        <v>317</v>
      </c>
      <c r="C113" s="186"/>
      <c r="D113" s="186"/>
      <c r="E113" s="186"/>
      <c r="F113" s="186"/>
      <c r="G113" s="199"/>
    </row>
    <row r="114" spans="2:7" x14ac:dyDescent="0.3">
      <c r="B114" s="158" t="s">
        <v>226</v>
      </c>
      <c r="C114" s="87" t="s">
        <v>110</v>
      </c>
      <c r="D114" s="160" t="s">
        <v>2</v>
      </c>
      <c r="E114" s="162">
        <v>6</v>
      </c>
      <c r="F114" s="164"/>
      <c r="G114" s="166">
        <f t="shared" ref="G114" si="20">E114*F114</f>
        <v>0</v>
      </c>
    </row>
    <row r="115" spans="2:7" x14ac:dyDescent="0.3">
      <c r="B115" s="159"/>
      <c r="C115" s="88" t="s">
        <v>228</v>
      </c>
      <c r="D115" s="161"/>
      <c r="E115" s="163"/>
      <c r="F115" s="165"/>
      <c r="G115" s="167"/>
    </row>
    <row r="116" spans="2:7" x14ac:dyDescent="0.3">
      <c r="B116" s="158" t="s">
        <v>199</v>
      </c>
      <c r="C116" s="87" t="s">
        <v>318</v>
      </c>
      <c r="D116" s="160" t="s">
        <v>171</v>
      </c>
      <c r="E116" s="162">
        <v>2</v>
      </c>
      <c r="F116" s="164"/>
      <c r="G116" s="166">
        <f t="shared" ref="G116" si="21">E116*F116</f>
        <v>0</v>
      </c>
    </row>
    <row r="117" spans="2:7" x14ac:dyDescent="0.25">
      <c r="B117" s="159"/>
      <c r="C117" s="103" t="s">
        <v>164</v>
      </c>
      <c r="D117" s="161"/>
      <c r="E117" s="163"/>
      <c r="F117" s="165"/>
      <c r="G117" s="167"/>
    </row>
    <row r="118" spans="2:7" x14ac:dyDescent="0.3">
      <c r="B118" s="172" t="s">
        <v>115</v>
      </c>
      <c r="C118" s="173"/>
      <c r="D118" s="173"/>
      <c r="E118" s="173"/>
      <c r="F118" s="173"/>
      <c r="G118" s="174"/>
    </row>
    <row r="119" spans="2:7" x14ac:dyDescent="0.3">
      <c r="B119" s="158" t="s">
        <v>319</v>
      </c>
      <c r="C119" s="87" t="s">
        <v>187</v>
      </c>
      <c r="D119" s="160" t="s">
        <v>2</v>
      </c>
      <c r="E119" s="162">
        <v>48</v>
      </c>
      <c r="F119" s="164"/>
      <c r="G119" s="166">
        <f>E119*F119</f>
        <v>0</v>
      </c>
    </row>
    <row r="120" spans="2:7" x14ac:dyDescent="0.3">
      <c r="B120" s="159"/>
      <c r="C120" s="88" t="s">
        <v>320</v>
      </c>
      <c r="D120" s="161"/>
      <c r="E120" s="163"/>
      <c r="F120" s="165"/>
      <c r="G120" s="171"/>
    </row>
    <row r="121" spans="2:7" x14ac:dyDescent="0.3">
      <c r="B121" s="168" t="s">
        <v>321</v>
      </c>
      <c r="C121" s="169"/>
      <c r="D121" s="169"/>
      <c r="E121" s="169"/>
      <c r="F121" s="169"/>
      <c r="G121" s="170"/>
    </row>
    <row r="122" spans="2:7" x14ac:dyDescent="0.25">
      <c r="B122" s="158" t="s">
        <v>231</v>
      </c>
      <c r="C122" s="102" t="s">
        <v>237</v>
      </c>
      <c r="D122" s="160" t="s">
        <v>93</v>
      </c>
      <c r="E122" s="162">
        <v>2</v>
      </c>
      <c r="F122" s="164"/>
      <c r="G122" s="166">
        <f>E122*F122</f>
        <v>0</v>
      </c>
    </row>
    <row r="123" spans="2:7" x14ac:dyDescent="0.25">
      <c r="B123" s="159"/>
      <c r="C123" s="103" t="s">
        <v>160</v>
      </c>
      <c r="D123" s="161"/>
      <c r="E123" s="163"/>
      <c r="F123" s="165"/>
      <c r="G123" s="171"/>
    </row>
    <row r="124" spans="2:7" x14ac:dyDescent="0.3">
      <c r="B124" s="158" t="s">
        <v>200</v>
      </c>
      <c r="C124" s="87" t="s">
        <v>322</v>
      </c>
      <c r="D124" s="160" t="s">
        <v>93</v>
      </c>
      <c r="E124" s="162">
        <v>2</v>
      </c>
      <c r="F124" s="164"/>
      <c r="G124" s="166">
        <f>E124*F124</f>
        <v>0</v>
      </c>
    </row>
    <row r="125" spans="2:7" x14ac:dyDescent="0.3">
      <c r="B125" s="159"/>
      <c r="C125" s="88" t="s">
        <v>323</v>
      </c>
      <c r="D125" s="161"/>
      <c r="E125" s="163"/>
      <c r="F125" s="165"/>
      <c r="G125" s="167"/>
    </row>
    <row r="126" spans="2:7" x14ac:dyDescent="0.3">
      <c r="B126" s="158" t="s">
        <v>282</v>
      </c>
      <c r="C126" s="87" t="s">
        <v>205</v>
      </c>
      <c r="D126" s="160" t="s">
        <v>25</v>
      </c>
      <c r="E126" s="162">
        <v>10</v>
      </c>
      <c r="F126" s="164"/>
      <c r="G126" s="166">
        <f>E126*F126</f>
        <v>0</v>
      </c>
    </row>
    <row r="127" spans="2:7" x14ac:dyDescent="0.25">
      <c r="B127" s="159"/>
      <c r="C127" s="103" t="s">
        <v>169</v>
      </c>
      <c r="D127" s="161"/>
      <c r="E127" s="163"/>
      <c r="F127" s="165"/>
      <c r="G127" s="167"/>
    </row>
    <row r="128" spans="2:7" x14ac:dyDescent="0.3">
      <c r="B128" s="168" t="s">
        <v>177</v>
      </c>
      <c r="C128" s="169"/>
      <c r="D128" s="169"/>
      <c r="E128" s="169"/>
      <c r="F128" s="169"/>
      <c r="G128" s="170"/>
    </row>
    <row r="129" spans="1:7" x14ac:dyDescent="0.25">
      <c r="B129" s="140" t="s">
        <v>227</v>
      </c>
      <c r="C129" s="102" t="s">
        <v>209</v>
      </c>
      <c r="D129" s="106" t="s">
        <v>93</v>
      </c>
      <c r="E129" s="124">
        <v>1</v>
      </c>
      <c r="F129" s="125"/>
      <c r="G129" s="107">
        <f>E129*F129</f>
        <v>0</v>
      </c>
    </row>
    <row r="130" spans="1:7" x14ac:dyDescent="0.25">
      <c r="B130" s="140" t="s">
        <v>232</v>
      </c>
      <c r="C130" s="102" t="s">
        <v>210</v>
      </c>
      <c r="D130" s="106" t="s">
        <v>93</v>
      </c>
      <c r="E130" s="124">
        <v>1</v>
      </c>
      <c r="F130" s="125"/>
      <c r="G130" s="107">
        <f t="shared" ref="G130" si="22">E130*F130</f>
        <v>0</v>
      </c>
    </row>
    <row r="131" spans="1:7" x14ac:dyDescent="0.3">
      <c r="B131" s="190" t="s">
        <v>235</v>
      </c>
      <c r="C131" s="190"/>
      <c r="D131" s="190"/>
      <c r="E131" s="190"/>
      <c r="F131" s="190"/>
      <c r="G131" s="134">
        <f>SUM(G114:G130)</f>
        <v>0</v>
      </c>
    </row>
    <row r="134" spans="1:7" x14ac:dyDescent="0.3">
      <c r="A134" s="84" t="s">
        <v>324</v>
      </c>
      <c r="B134" s="80" t="s">
        <v>198</v>
      </c>
      <c r="C134" s="184" t="s">
        <v>246</v>
      </c>
      <c r="D134" s="184"/>
      <c r="E134" s="184"/>
      <c r="F134" s="184"/>
      <c r="G134" s="185"/>
    </row>
    <row r="135" spans="1:7" x14ac:dyDescent="0.3">
      <c r="B135" s="186" t="s">
        <v>113</v>
      </c>
      <c r="C135" s="186"/>
      <c r="D135" s="186"/>
      <c r="E135" s="186"/>
      <c r="F135" s="186"/>
      <c r="G135" s="186"/>
    </row>
    <row r="136" spans="1:7" x14ac:dyDescent="0.3">
      <c r="B136" s="158" t="s">
        <v>226</v>
      </c>
      <c r="C136" s="87" t="s">
        <v>110</v>
      </c>
      <c r="D136" s="160" t="s">
        <v>2</v>
      </c>
      <c r="E136" s="162">
        <v>5</v>
      </c>
      <c r="F136" s="164"/>
      <c r="G136" s="166">
        <f t="shared" ref="G136" si="23">E136*F136</f>
        <v>0</v>
      </c>
    </row>
    <row r="137" spans="1:7" x14ac:dyDescent="0.3">
      <c r="B137" s="159"/>
      <c r="C137" s="88" t="s">
        <v>247</v>
      </c>
      <c r="D137" s="161"/>
      <c r="E137" s="163"/>
      <c r="F137" s="165"/>
      <c r="G137" s="167"/>
    </row>
    <row r="138" spans="1:7" x14ac:dyDescent="0.3">
      <c r="B138" s="158" t="s">
        <v>199</v>
      </c>
      <c r="C138" s="87" t="s">
        <v>162</v>
      </c>
      <c r="D138" s="160" t="s">
        <v>4</v>
      </c>
      <c r="E138" s="162">
        <v>0.5</v>
      </c>
      <c r="F138" s="164"/>
      <c r="G138" s="166">
        <f t="shared" ref="G138" si="24">E138*F138</f>
        <v>0</v>
      </c>
    </row>
    <row r="139" spans="1:7" x14ac:dyDescent="0.3">
      <c r="B139" s="159"/>
      <c r="C139" s="88" t="s">
        <v>247</v>
      </c>
      <c r="D139" s="161"/>
      <c r="E139" s="163"/>
      <c r="F139" s="165"/>
      <c r="G139" s="167"/>
    </row>
    <row r="140" spans="1:7" x14ac:dyDescent="0.3">
      <c r="B140" s="158" t="s">
        <v>319</v>
      </c>
      <c r="C140" s="87" t="s">
        <v>248</v>
      </c>
      <c r="D140" s="160" t="s">
        <v>4</v>
      </c>
      <c r="E140" s="162">
        <v>15.28</v>
      </c>
      <c r="F140" s="164"/>
      <c r="G140" s="166">
        <f t="shared" ref="G140" si="25">E140*F140</f>
        <v>0</v>
      </c>
    </row>
    <row r="141" spans="1:7" x14ac:dyDescent="0.3">
      <c r="B141" s="159"/>
      <c r="C141" s="88" t="s">
        <v>249</v>
      </c>
      <c r="D141" s="161"/>
      <c r="E141" s="163"/>
      <c r="F141" s="165"/>
      <c r="G141" s="167"/>
    </row>
    <row r="142" spans="1:7" x14ac:dyDescent="0.3">
      <c r="B142" s="158" t="s">
        <v>231</v>
      </c>
      <c r="C142" s="87" t="s">
        <v>212</v>
      </c>
      <c r="D142" s="160" t="s">
        <v>4</v>
      </c>
      <c r="E142" s="162">
        <v>0.2</v>
      </c>
      <c r="F142" s="164"/>
      <c r="G142" s="166">
        <f t="shared" ref="G142" si="26">E142*F142</f>
        <v>0</v>
      </c>
    </row>
    <row r="143" spans="1:7" x14ac:dyDescent="0.3">
      <c r="B143" s="159"/>
      <c r="C143" s="104" t="s">
        <v>247</v>
      </c>
      <c r="D143" s="161"/>
      <c r="E143" s="163"/>
      <c r="F143" s="165"/>
      <c r="G143" s="167"/>
    </row>
    <row r="144" spans="1:7" x14ac:dyDescent="0.3">
      <c r="B144" s="172" t="s">
        <v>250</v>
      </c>
      <c r="C144" s="173"/>
      <c r="D144" s="173"/>
      <c r="E144" s="173"/>
      <c r="F144" s="173"/>
      <c r="G144" s="174"/>
    </row>
    <row r="145" spans="2:7" x14ac:dyDescent="0.3">
      <c r="B145" s="158" t="s">
        <v>282</v>
      </c>
      <c r="C145" s="87" t="s">
        <v>135</v>
      </c>
      <c r="D145" s="160" t="s">
        <v>2</v>
      </c>
      <c r="E145" s="162">
        <v>3.35</v>
      </c>
      <c r="F145" s="164"/>
      <c r="G145" s="166">
        <f t="shared" ref="G145" si="27">E145*F145</f>
        <v>0</v>
      </c>
    </row>
    <row r="146" spans="2:7" x14ac:dyDescent="0.3">
      <c r="B146" s="159"/>
      <c r="C146" s="88" t="s">
        <v>251</v>
      </c>
      <c r="D146" s="161"/>
      <c r="E146" s="163"/>
      <c r="F146" s="165"/>
      <c r="G146" s="171"/>
    </row>
    <row r="147" spans="2:7" x14ac:dyDescent="0.3">
      <c r="B147" s="158" t="s">
        <v>227</v>
      </c>
      <c r="C147" s="87" t="s">
        <v>165</v>
      </c>
      <c r="D147" s="160" t="s">
        <v>4</v>
      </c>
      <c r="E147" s="162">
        <v>0.17</v>
      </c>
      <c r="F147" s="164"/>
      <c r="G147" s="166">
        <f t="shared" ref="G147" si="28">E147*F147</f>
        <v>0</v>
      </c>
    </row>
    <row r="148" spans="2:7" x14ac:dyDescent="0.3">
      <c r="B148" s="159"/>
      <c r="C148" s="88" t="s">
        <v>252</v>
      </c>
      <c r="D148" s="161"/>
      <c r="E148" s="163"/>
      <c r="F148" s="165"/>
      <c r="G148" s="171"/>
    </row>
    <row r="149" spans="2:7" x14ac:dyDescent="0.3">
      <c r="B149" s="158" t="s">
        <v>232</v>
      </c>
      <c r="C149" s="87" t="s">
        <v>253</v>
      </c>
      <c r="D149" s="160" t="s">
        <v>4</v>
      </c>
      <c r="E149" s="162">
        <v>0.4</v>
      </c>
      <c r="F149" s="164"/>
      <c r="G149" s="166">
        <f t="shared" ref="G149" si="29">E149*F149</f>
        <v>0</v>
      </c>
    </row>
    <row r="150" spans="2:7" x14ac:dyDescent="0.3">
      <c r="B150" s="159"/>
      <c r="C150" s="104" t="s">
        <v>254</v>
      </c>
      <c r="D150" s="161"/>
      <c r="E150" s="163"/>
      <c r="F150" s="165"/>
      <c r="G150" s="171"/>
    </row>
    <row r="151" spans="2:7" x14ac:dyDescent="0.3">
      <c r="B151" s="158" t="s">
        <v>233</v>
      </c>
      <c r="C151" s="87" t="s">
        <v>136</v>
      </c>
      <c r="D151" s="160" t="s">
        <v>4</v>
      </c>
      <c r="E151" s="162">
        <v>0.45</v>
      </c>
      <c r="F151" s="164"/>
      <c r="G151" s="166">
        <f t="shared" ref="G151" si="30">E151*F151</f>
        <v>0</v>
      </c>
    </row>
    <row r="152" spans="2:7" x14ac:dyDescent="0.3">
      <c r="B152" s="159"/>
      <c r="C152" s="88" t="s">
        <v>255</v>
      </c>
      <c r="D152" s="161"/>
      <c r="E152" s="163"/>
      <c r="F152" s="165"/>
      <c r="G152" s="171"/>
    </row>
    <row r="153" spans="2:7" x14ac:dyDescent="0.3">
      <c r="B153" s="158" t="s">
        <v>234</v>
      </c>
      <c r="C153" s="87" t="s">
        <v>129</v>
      </c>
      <c r="D153" s="160" t="s">
        <v>4</v>
      </c>
      <c r="E153" s="162">
        <v>0.6</v>
      </c>
      <c r="F153" s="164"/>
      <c r="G153" s="166">
        <f t="shared" ref="G153" si="31">E153*F153</f>
        <v>0</v>
      </c>
    </row>
    <row r="154" spans="2:7" x14ac:dyDescent="0.3">
      <c r="B154" s="159"/>
      <c r="C154" s="88" t="s">
        <v>256</v>
      </c>
      <c r="D154" s="161"/>
      <c r="E154" s="163"/>
      <c r="F154" s="165"/>
      <c r="G154" s="171"/>
    </row>
    <row r="155" spans="2:7" x14ac:dyDescent="0.25">
      <c r="B155" s="158" t="s">
        <v>326</v>
      </c>
      <c r="C155" s="102" t="s">
        <v>114</v>
      </c>
      <c r="D155" s="160" t="s">
        <v>14</v>
      </c>
      <c r="E155" s="162">
        <v>25</v>
      </c>
      <c r="F155" s="164"/>
      <c r="G155" s="166">
        <f>E155*F155</f>
        <v>0</v>
      </c>
    </row>
    <row r="156" spans="2:7" x14ac:dyDescent="0.3">
      <c r="B156" s="159"/>
      <c r="C156" s="88" t="s">
        <v>256</v>
      </c>
      <c r="D156" s="161"/>
      <c r="E156" s="163"/>
      <c r="F156" s="165"/>
      <c r="G156" s="167"/>
    </row>
    <row r="157" spans="2:7" x14ac:dyDescent="0.25">
      <c r="B157" s="158" t="s">
        <v>327</v>
      </c>
      <c r="C157" s="102" t="s">
        <v>134</v>
      </c>
      <c r="D157" s="160" t="s">
        <v>2</v>
      </c>
      <c r="E157" s="162">
        <v>11</v>
      </c>
      <c r="F157" s="164"/>
      <c r="G157" s="166">
        <f>E157*F157</f>
        <v>0</v>
      </c>
    </row>
    <row r="158" spans="2:7" x14ac:dyDescent="0.25">
      <c r="B158" s="159"/>
      <c r="C158" s="93" t="s">
        <v>148</v>
      </c>
      <c r="D158" s="161"/>
      <c r="E158" s="163"/>
      <c r="F158" s="165"/>
      <c r="G158" s="167"/>
    </row>
    <row r="159" spans="2:7" x14ac:dyDescent="0.3">
      <c r="B159" s="158" t="s">
        <v>328</v>
      </c>
      <c r="C159" s="87" t="s">
        <v>257</v>
      </c>
      <c r="D159" s="160" t="s">
        <v>93</v>
      </c>
      <c r="E159" s="162">
        <v>14</v>
      </c>
      <c r="F159" s="164"/>
      <c r="G159" s="166">
        <f t="shared" ref="G159" si="32">E159*F159</f>
        <v>0</v>
      </c>
    </row>
    <row r="160" spans="2:7" x14ac:dyDescent="0.25">
      <c r="B160" s="159"/>
      <c r="C160" s="93" t="s">
        <v>258</v>
      </c>
      <c r="D160" s="161"/>
      <c r="E160" s="163"/>
      <c r="F160" s="165"/>
      <c r="G160" s="171"/>
    </row>
    <row r="161" spans="2:7" x14ac:dyDescent="0.3">
      <c r="B161" s="158" t="s">
        <v>329</v>
      </c>
      <c r="C161" s="87" t="s">
        <v>259</v>
      </c>
      <c r="D161" s="160" t="s">
        <v>93</v>
      </c>
      <c r="E161" s="162">
        <v>5</v>
      </c>
      <c r="F161" s="164"/>
      <c r="G161" s="166">
        <f t="shared" ref="G161" si="33">E161*F161</f>
        <v>0</v>
      </c>
    </row>
    <row r="162" spans="2:7" x14ac:dyDescent="0.25">
      <c r="B162" s="159"/>
      <c r="C162" s="93" t="s">
        <v>258</v>
      </c>
      <c r="D162" s="161"/>
      <c r="E162" s="163"/>
      <c r="F162" s="165"/>
      <c r="G162" s="171"/>
    </row>
    <row r="163" spans="2:7" x14ac:dyDescent="0.3">
      <c r="B163" s="158" t="s">
        <v>330</v>
      </c>
      <c r="C163" s="87" t="s">
        <v>260</v>
      </c>
      <c r="D163" s="160" t="s">
        <v>93</v>
      </c>
      <c r="E163" s="162">
        <v>1</v>
      </c>
      <c r="F163" s="164"/>
      <c r="G163" s="166">
        <f t="shared" ref="G163" si="34">E163*F163</f>
        <v>0</v>
      </c>
    </row>
    <row r="164" spans="2:7" x14ac:dyDescent="0.25">
      <c r="B164" s="159"/>
      <c r="C164" s="93" t="s">
        <v>258</v>
      </c>
      <c r="D164" s="161"/>
      <c r="E164" s="163"/>
      <c r="F164" s="165"/>
      <c r="G164" s="171"/>
    </row>
    <row r="165" spans="2:7" x14ac:dyDescent="0.3">
      <c r="B165" s="158" t="s">
        <v>331</v>
      </c>
      <c r="C165" s="87" t="s">
        <v>190</v>
      </c>
      <c r="D165" s="160" t="s">
        <v>2</v>
      </c>
      <c r="E165" s="162">
        <v>6.5</v>
      </c>
      <c r="F165" s="164"/>
      <c r="G165" s="166">
        <f t="shared" ref="G165" si="35">E165*F165</f>
        <v>0</v>
      </c>
    </row>
    <row r="166" spans="2:7" x14ac:dyDescent="0.25">
      <c r="B166" s="159"/>
      <c r="C166" s="93" t="s">
        <v>261</v>
      </c>
      <c r="D166" s="161"/>
      <c r="E166" s="163"/>
      <c r="F166" s="165"/>
      <c r="G166" s="171"/>
    </row>
    <row r="167" spans="2:7" x14ac:dyDescent="0.25">
      <c r="B167" s="158" t="s">
        <v>332</v>
      </c>
      <c r="C167" s="102" t="s">
        <v>197</v>
      </c>
      <c r="D167" s="160" t="s">
        <v>4</v>
      </c>
      <c r="E167" s="162">
        <v>0.2</v>
      </c>
      <c r="F167" s="164"/>
      <c r="G167" s="166">
        <f t="shared" ref="G167" si="36">E167*F167</f>
        <v>0</v>
      </c>
    </row>
    <row r="168" spans="2:7" x14ac:dyDescent="0.25">
      <c r="B168" s="159"/>
      <c r="C168" s="103" t="s">
        <v>262</v>
      </c>
      <c r="D168" s="161"/>
      <c r="E168" s="163"/>
      <c r="F168" s="165"/>
      <c r="G168" s="167"/>
    </row>
    <row r="169" spans="2:7" x14ac:dyDescent="0.25">
      <c r="B169" s="158" t="s">
        <v>333</v>
      </c>
      <c r="C169" s="102" t="s">
        <v>263</v>
      </c>
      <c r="D169" s="160" t="s">
        <v>4</v>
      </c>
      <c r="E169" s="162">
        <v>3</v>
      </c>
      <c r="F169" s="164"/>
      <c r="G169" s="166">
        <f t="shared" ref="G169" si="37">E169*F169</f>
        <v>0</v>
      </c>
    </row>
    <row r="170" spans="2:7" x14ac:dyDescent="0.25">
      <c r="B170" s="159"/>
      <c r="C170" s="103" t="s">
        <v>264</v>
      </c>
      <c r="D170" s="161"/>
      <c r="E170" s="163"/>
      <c r="F170" s="165"/>
      <c r="G170" s="167"/>
    </row>
    <row r="171" spans="2:7" x14ac:dyDescent="0.25">
      <c r="B171" s="158" t="s">
        <v>334</v>
      </c>
      <c r="C171" s="102" t="s">
        <v>265</v>
      </c>
      <c r="D171" s="160" t="s">
        <v>4</v>
      </c>
      <c r="E171" s="162">
        <v>0.35</v>
      </c>
      <c r="F171" s="164"/>
      <c r="G171" s="166">
        <f t="shared" ref="G171" si="38">E171*F171</f>
        <v>0</v>
      </c>
    </row>
    <row r="172" spans="2:7" x14ac:dyDescent="0.25">
      <c r="B172" s="159"/>
      <c r="C172" s="103" t="s">
        <v>266</v>
      </c>
      <c r="D172" s="161"/>
      <c r="E172" s="163"/>
      <c r="F172" s="165"/>
      <c r="G172" s="167"/>
    </row>
    <row r="173" spans="2:7" x14ac:dyDescent="0.3">
      <c r="B173" s="168" t="s">
        <v>267</v>
      </c>
      <c r="C173" s="169"/>
      <c r="D173" s="169"/>
      <c r="E173" s="169"/>
      <c r="F173" s="169"/>
      <c r="G173" s="170"/>
    </row>
    <row r="174" spans="2:7" x14ac:dyDescent="0.25">
      <c r="B174" s="158" t="s">
        <v>335</v>
      </c>
      <c r="C174" s="102" t="s">
        <v>268</v>
      </c>
      <c r="D174" s="160" t="s">
        <v>93</v>
      </c>
      <c r="E174" s="162">
        <v>1</v>
      </c>
      <c r="F174" s="164"/>
      <c r="G174" s="166">
        <f>E174*F174</f>
        <v>0</v>
      </c>
    </row>
    <row r="175" spans="2:7" x14ac:dyDescent="0.25">
      <c r="B175" s="159"/>
      <c r="C175" s="103" t="s">
        <v>269</v>
      </c>
      <c r="D175" s="161"/>
      <c r="E175" s="163"/>
      <c r="F175" s="165"/>
      <c r="G175" s="167"/>
    </row>
    <row r="176" spans="2:7" x14ac:dyDescent="0.25">
      <c r="B176" s="158" t="s">
        <v>336</v>
      </c>
      <c r="C176" s="102" t="s">
        <v>270</v>
      </c>
      <c r="D176" s="160" t="s">
        <v>93</v>
      </c>
      <c r="E176" s="162">
        <v>4</v>
      </c>
      <c r="F176" s="164"/>
      <c r="G176" s="166">
        <f>E176*F176</f>
        <v>0</v>
      </c>
    </row>
    <row r="177" spans="2:7" x14ac:dyDescent="0.25">
      <c r="B177" s="159"/>
      <c r="C177" s="103" t="s">
        <v>271</v>
      </c>
      <c r="D177" s="161"/>
      <c r="E177" s="163"/>
      <c r="F177" s="165"/>
      <c r="G177" s="167"/>
    </row>
    <row r="178" spans="2:7" x14ac:dyDescent="0.3">
      <c r="B178" s="168" t="s">
        <v>272</v>
      </c>
      <c r="C178" s="169"/>
      <c r="D178" s="169"/>
      <c r="E178" s="169"/>
      <c r="F178" s="169"/>
      <c r="G178" s="170"/>
    </row>
    <row r="179" spans="2:7" x14ac:dyDescent="0.3">
      <c r="B179" s="158" t="s">
        <v>337</v>
      </c>
      <c r="C179" s="87" t="s">
        <v>273</v>
      </c>
      <c r="D179" s="160" t="s">
        <v>25</v>
      </c>
      <c r="E179" s="162">
        <v>7.16</v>
      </c>
      <c r="F179" s="164"/>
      <c r="G179" s="166">
        <f>E179*F179</f>
        <v>0</v>
      </c>
    </row>
    <row r="180" spans="2:7" x14ac:dyDescent="0.25">
      <c r="B180" s="159"/>
      <c r="C180" s="103" t="s">
        <v>274</v>
      </c>
      <c r="D180" s="161"/>
      <c r="E180" s="163"/>
      <c r="F180" s="165"/>
      <c r="G180" s="167"/>
    </row>
    <row r="181" spans="2:7" ht="27.6" x14ac:dyDescent="0.3">
      <c r="B181" s="158" t="s">
        <v>338</v>
      </c>
      <c r="C181" s="87" t="s">
        <v>275</v>
      </c>
      <c r="D181" s="160" t="s">
        <v>93</v>
      </c>
      <c r="E181" s="162">
        <v>1</v>
      </c>
      <c r="F181" s="164"/>
      <c r="G181" s="166">
        <f>E181*F181</f>
        <v>0</v>
      </c>
    </row>
    <row r="182" spans="2:7" x14ac:dyDescent="0.25">
      <c r="B182" s="159"/>
      <c r="C182" s="103" t="s">
        <v>276</v>
      </c>
      <c r="D182" s="161"/>
      <c r="E182" s="163"/>
      <c r="F182" s="165"/>
      <c r="G182" s="171"/>
    </row>
    <row r="183" spans="2:7" x14ac:dyDescent="0.3">
      <c r="B183" s="168" t="s">
        <v>115</v>
      </c>
      <c r="C183" s="169"/>
      <c r="D183" s="169"/>
      <c r="E183" s="169"/>
      <c r="F183" s="169"/>
      <c r="G183" s="170"/>
    </row>
    <row r="184" spans="2:7" x14ac:dyDescent="0.3">
      <c r="B184" s="158" t="s">
        <v>339</v>
      </c>
      <c r="C184" s="87" t="s">
        <v>277</v>
      </c>
      <c r="D184" s="160" t="s">
        <v>2</v>
      </c>
      <c r="E184" s="162">
        <v>12</v>
      </c>
      <c r="F184" s="164"/>
      <c r="G184" s="166">
        <f>E184*F184</f>
        <v>0</v>
      </c>
    </row>
    <row r="185" spans="2:7" x14ac:dyDescent="0.3">
      <c r="B185" s="159"/>
      <c r="C185" s="88" t="s">
        <v>278</v>
      </c>
      <c r="D185" s="161"/>
      <c r="E185" s="163"/>
      <c r="F185" s="165"/>
      <c r="G185" s="171"/>
    </row>
    <row r="186" spans="2:7" x14ac:dyDescent="0.3">
      <c r="B186" s="126"/>
      <c r="C186" s="175" t="s">
        <v>279</v>
      </c>
      <c r="D186" s="176"/>
      <c r="E186" s="176"/>
      <c r="F186" s="177"/>
      <c r="G186" s="81">
        <f>+SUM(G136:G185)</f>
        <v>0</v>
      </c>
    </row>
    <row r="189" spans="2:7" x14ac:dyDescent="0.25">
      <c r="B189" s="200" t="s">
        <v>343</v>
      </c>
      <c r="C189" s="201"/>
      <c r="D189" s="201"/>
      <c r="E189" s="201"/>
      <c r="F189" s="201"/>
      <c r="G189" s="202"/>
    </row>
    <row r="190" spans="2:7" x14ac:dyDescent="0.3">
      <c r="B190" s="203" t="s">
        <v>111</v>
      </c>
      <c r="C190" s="204"/>
      <c r="D190" s="204"/>
      <c r="E190" s="204"/>
      <c r="F190" s="204"/>
      <c r="G190" s="205"/>
    </row>
    <row r="191" spans="2:7" x14ac:dyDescent="0.25">
      <c r="B191" s="178" t="s">
        <v>33</v>
      </c>
      <c r="C191" s="178" t="s">
        <v>34</v>
      </c>
      <c r="D191" s="178" t="s">
        <v>35</v>
      </c>
      <c r="E191" s="178" t="s">
        <v>36</v>
      </c>
      <c r="F191" s="94" t="s">
        <v>37</v>
      </c>
      <c r="G191" s="180" t="s">
        <v>94</v>
      </c>
    </row>
    <row r="192" spans="2:7" x14ac:dyDescent="0.25">
      <c r="B192" s="179"/>
      <c r="C192" s="179"/>
      <c r="D192" s="179"/>
      <c r="E192" s="179"/>
      <c r="F192" s="95" t="s">
        <v>38</v>
      </c>
      <c r="G192" s="181"/>
    </row>
    <row r="193" spans="2:8" x14ac:dyDescent="0.25">
      <c r="B193" s="119">
        <v>0</v>
      </c>
      <c r="C193" s="116" t="str">
        <f>C8</f>
        <v>INSTALLATION ET REPLI DE CHANTIER</v>
      </c>
      <c r="D193" s="114" t="s">
        <v>21</v>
      </c>
      <c r="E193" s="114">
        <v>1</v>
      </c>
      <c r="F193" s="115">
        <f>G11</f>
        <v>0</v>
      </c>
      <c r="G193" s="98">
        <f>E193*F193</f>
        <v>0</v>
      </c>
      <c r="H193" s="150"/>
    </row>
    <row r="194" spans="2:8" x14ac:dyDescent="0.25">
      <c r="B194" s="96" t="str">
        <f>B14</f>
        <v>001</v>
      </c>
      <c r="C194" s="151" t="str">
        <f>C14</f>
        <v>CONSTRUCTION MONOBLOC à 02 COMPARTIMENTS</v>
      </c>
      <c r="D194" s="118" t="s">
        <v>21</v>
      </c>
      <c r="E194" s="118">
        <v>1</v>
      </c>
      <c r="F194" s="97">
        <f>G109</f>
        <v>0</v>
      </c>
      <c r="G194" s="98">
        <f>E194*F194</f>
        <v>0</v>
      </c>
      <c r="H194" s="145"/>
    </row>
    <row r="195" spans="2:8" x14ac:dyDescent="0.25">
      <c r="B195" s="96" t="str">
        <f>B112</f>
        <v>002</v>
      </c>
      <c r="C195" s="151" t="str">
        <f>C112</f>
        <v>REHABILITATION Latrines : 02 compartiments</v>
      </c>
      <c r="D195" s="118" t="s">
        <v>21</v>
      </c>
      <c r="E195" s="118">
        <v>1</v>
      </c>
      <c r="F195" s="97"/>
      <c r="G195" s="98"/>
      <c r="H195" s="145"/>
    </row>
    <row r="196" spans="2:8" x14ac:dyDescent="0.25">
      <c r="B196" s="96" t="str">
        <f>B134</f>
        <v>002</v>
      </c>
      <c r="C196" s="151" t="str">
        <f>C134</f>
        <v>CONSTRUCTION PUITS : PPMH</v>
      </c>
      <c r="D196" s="118" t="s">
        <v>21</v>
      </c>
      <c r="E196" s="118">
        <v>1</v>
      </c>
      <c r="F196" s="97">
        <f>G186</f>
        <v>0</v>
      </c>
      <c r="G196" s="98">
        <f>E196*F196</f>
        <v>0</v>
      </c>
      <c r="H196" s="145"/>
    </row>
    <row r="197" spans="2:8" x14ac:dyDescent="0.25">
      <c r="B197" s="99"/>
      <c r="C197" s="187" t="s">
        <v>112</v>
      </c>
      <c r="D197" s="188"/>
      <c r="E197" s="188"/>
      <c r="F197" s="189"/>
      <c r="G197" s="100">
        <f>G193+G194+G196</f>
        <v>0</v>
      </c>
      <c r="H197" s="145"/>
    </row>
    <row r="198" spans="2:8" x14ac:dyDescent="0.25">
      <c r="B198" s="99"/>
      <c r="C198" s="187" t="s">
        <v>370</v>
      </c>
      <c r="D198" s="188"/>
      <c r="E198" s="188"/>
      <c r="F198" s="189"/>
      <c r="G198" s="101">
        <f>G197*8/92</f>
        <v>0</v>
      </c>
      <c r="H198" s="145"/>
    </row>
    <row r="199" spans="2:8" x14ac:dyDescent="0.25">
      <c r="B199" s="99"/>
      <c r="C199" s="187" t="s">
        <v>371</v>
      </c>
      <c r="D199" s="188"/>
      <c r="E199" s="188"/>
      <c r="F199" s="189"/>
      <c r="G199" s="101">
        <f>G197+G198</f>
        <v>0</v>
      </c>
      <c r="H199" s="145"/>
    </row>
  </sheetData>
  <mergeCells count="399">
    <mergeCell ref="C11:F11"/>
    <mergeCell ref="C14:G14"/>
    <mergeCell ref="B15:G15"/>
    <mergeCell ref="B16:B17"/>
    <mergeCell ref="D16:D17"/>
    <mergeCell ref="E16:E17"/>
    <mergeCell ref="F16:F17"/>
    <mergeCell ref="G16:G17"/>
    <mergeCell ref="B6:B7"/>
    <mergeCell ref="C6:C7"/>
    <mergeCell ref="D6:D7"/>
    <mergeCell ref="E6:E7"/>
    <mergeCell ref="G6:G7"/>
    <mergeCell ref="C8:G8"/>
    <mergeCell ref="B22:B23"/>
    <mergeCell ref="D22:D23"/>
    <mergeCell ref="E22:E23"/>
    <mergeCell ref="F22:F23"/>
    <mergeCell ref="G22:G23"/>
    <mergeCell ref="B24:G24"/>
    <mergeCell ref="B18:B19"/>
    <mergeCell ref="D18:D19"/>
    <mergeCell ref="E18:E19"/>
    <mergeCell ref="F18:F19"/>
    <mergeCell ref="G18:G19"/>
    <mergeCell ref="B20:B21"/>
    <mergeCell ref="D20:D21"/>
    <mergeCell ref="E20:E21"/>
    <mergeCell ref="F20:F21"/>
    <mergeCell ref="G20:G21"/>
    <mergeCell ref="B25:B26"/>
    <mergeCell ref="D25:D26"/>
    <mergeCell ref="E25:E26"/>
    <mergeCell ref="F25:F26"/>
    <mergeCell ref="G25:G26"/>
    <mergeCell ref="B27:B28"/>
    <mergeCell ref="D27:D28"/>
    <mergeCell ref="E27:E28"/>
    <mergeCell ref="F27:F28"/>
    <mergeCell ref="G27:G28"/>
    <mergeCell ref="B33:G33"/>
    <mergeCell ref="B34:B35"/>
    <mergeCell ref="D34:D35"/>
    <mergeCell ref="E34:E35"/>
    <mergeCell ref="F34:F35"/>
    <mergeCell ref="G34:G35"/>
    <mergeCell ref="B29:B30"/>
    <mergeCell ref="D29:D30"/>
    <mergeCell ref="E29:E30"/>
    <mergeCell ref="F29:F30"/>
    <mergeCell ref="G29:G30"/>
    <mergeCell ref="B31:B32"/>
    <mergeCell ref="D31:D32"/>
    <mergeCell ref="E31:E32"/>
    <mergeCell ref="F31:F32"/>
    <mergeCell ref="G31:G32"/>
    <mergeCell ref="B36:B37"/>
    <mergeCell ref="D36:D37"/>
    <mergeCell ref="E36:E37"/>
    <mergeCell ref="F36:F37"/>
    <mergeCell ref="G36:G37"/>
    <mergeCell ref="B38:B39"/>
    <mergeCell ref="D38:D39"/>
    <mergeCell ref="E38:E39"/>
    <mergeCell ref="F38:F39"/>
    <mergeCell ref="G38:G39"/>
    <mergeCell ref="B40:B41"/>
    <mergeCell ref="D40:D41"/>
    <mergeCell ref="E40:E41"/>
    <mergeCell ref="F40:F41"/>
    <mergeCell ref="G40:G41"/>
    <mergeCell ref="B42:B43"/>
    <mergeCell ref="D42:D43"/>
    <mergeCell ref="E42:E43"/>
    <mergeCell ref="F42:F43"/>
    <mergeCell ref="G42:G43"/>
    <mergeCell ref="B44:B45"/>
    <mergeCell ref="D44:D45"/>
    <mergeCell ref="E44:E45"/>
    <mergeCell ref="F44:F45"/>
    <mergeCell ref="G44:G45"/>
    <mergeCell ref="B46:B47"/>
    <mergeCell ref="D46:D47"/>
    <mergeCell ref="E46:E47"/>
    <mergeCell ref="F46:F47"/>
    <mergeCell ref="G46:G47"/>
    <mergeCell ref="B52:B53"/>
    <mergeCell ref="D52:D53"/>
    <mergeCell ref="E52:E53"/>
    <mergeCell ref="F52:F53"/>
    <mergeCell ref="G52:G53"/>
    <mergeCell ref="B54:G54"/>
    <mergeCell ref="B48:B49"/>
    <mergeCell ref="D48:D49"/>
    <mergeCell ref="E48:E49"/>
    <mergeCell ref="F48:F49"/>
    <mergeCell ref="G48:G49"/>
    <mergeCell ref="B50:B51"/>
    <mergeCell ref="D50:D51"/>
    <mergeCell ref="E50:E51"/>
    <mergeCell ref="F50:F51"/>
    <mergeCell ref="G50:G51"/>
    <mergeCell ref="B55:B56"/>
    <mergeCell ref="D55:D56"/>
    <mergeCell ref="E55:E56"/>
    <mergeCell ref="F55:F56"/>
    <mergeCell ref="G55:G56"/>
    <mergeCell ref="B57:B58"/>
    <mergeCell ref="D57:D58"/>
    <mergeCell ref="E57:E58"/>
    <mergeCell ref="F57:F58"/>
    <mergeCell ref="G57:G58"/>
    <mergeCell ref="B59:B60"/>
    <mergeCell ref="D59:D60"/>
    <mergeCell ref="E59:E60"/>
    <mergeCell ref="F59:F60"/>
    <mergeCell ref="G59:G60"/>
    <mergeCell ref="B61:B62"/>
    <mergeCell ref="D61:D62"/>
    <mergeCell ref="E61:E62"/>
    <mergeCell ref="F61:F62"/>
    <mergeCell ref="G61:G62"/>
    <mergeCell ref="B63:B64"/>
    <mergeCell ref="D63:D64"/>
    <mergeCell ref="E63:E64"/>
    <mergeCell ref="F63:F64"/>
    <mergeCell ref="G63:G64"/>
    <mergeCell ref="B65:B66"/>
    <mergeCell ref="D65:D66"/>
    <mergeCell ref="E65:E66"/>
    <mergeCell ref="F65:F66"/>
    <mergeCell ref="G65:G66"/>
    <mergeCell ref="B67:B68"/>
    <mergeCell ref="D67:D68"/>
    <mergeCell ref="E67:E68"/>
    <mergeCell ref="F67:F68"/>
    <mergeCell ref="G67:G68"/>
    <mergeCell ref="B69:B70"/>
    <mergeCell ref="D69:D70"/>
    <mergeCell ref="E69:E70"/>
    <mergeCell ref="F69:F70"/>
    <mergeCell ref="G69:G70"/>
    <mergeCell ref="B75:G75"/>
    <mergeCell ref="B76:B77"/>
    <mergeCell ref="D76:D77"/>
    <mergeCell ref="E76:E77"/>
    <mergeCell ref="F76:F77"/>
    <mergeCell ref="G76:G77"/>
    <mergeCell ref="B71:B72"/>
    <mergeCell ref="D71:D72"/>
    <mergeCell ref="E71:E72"/>
    <mergeCell ref="F71:F72"/>
    <mergeCell ref="G71:G72"/>
    <mergeCell ref="B73:B74"/>
    <mergeCell ref="D73:D74"/>
    <mergeCell ref="E73:E74"/>
    <mergeCell ref="F73:F74"/>
    <mergeCell ref="G73:G74"/>
    <mergeCell ref="B82:G82"/>
    <mergeCell ref="B83:B84"/>
    <mergeCell ref="D83:D84"/>
    <mergeCell ref="E83:E84"/>
    <mergeCell ref="F83:F84"/>
    <mergeCell ref="G83:G84"/>
    <mergeCell ref="B78:B79"/>
    <mergeCell ref="D78:D79"/>
    <mergeCell ref="E78:E79"/>
    <mergeCell ref="F78:F79"/>
    <mergeCell ref="G78:G79"/>
    <mergeCell ref="B80:B81"/>
    <mergeCell ref="D80:D81"/>
    <mergeCell ref="E80:E81"/>
    <mergeCell ref="F80:F81"/>
    <mergeCell ref="G80:G81"/>
    <mergeCell ref="B85:B86"/>
    <mergeCell ref="D85:D86"/>
    <mergeCell ref="E85:E86"/>
    <mergeCell ref="F85:F86"/>
    <mergeCell ref="G85:G86"/>
    <mergeCell ref="B87:B88"/>
    <mergeCell ref="D87:D88"/>
    <mergeCell ref="E87:E88"/>
    <mergeCell ref="F87:F88"/>
    <mergeCell ref="G87:G88"/>
    <mergeCell ref="B89:B90"/>
    <mergeCell ref="D89:D90"/>
    <mergeCell ref="E89:E90"/>
    <mergeCell ref="F89:F90"/>
    <mergeCell ref="G89:G90"/>
    <mergeCell ref="B91:B92"/>
    <mergeCell ref="D91:D92"/>
    <mergeCell ref="E91:E92"/>
    <mergeCell ref="F91:F92"/>
    <mergeCell ref="G91:G92"/>
    <mergeCell ref="B93:B94"/>
    <mergeCell ref="D93:D94"/>
    <mergeCell ref="E93:E94"/>
    <mergeCell ref="F93:F94"/>
    <mergeCell ref="G93:G94"/>
    <mergeCell ref="B95:B96"/>
    <mergeCell ref="D95:D96"/>
    <mergeCell ref="E95:E96"/>
    <mergeCell ref="F95:F96"/>
    <mergeCell ref="G95:G96"/>
    <mergeCell ref="B97:B98"/>
    <mergeCell ref="D97:D98"/>
    <mergeCell ref="E97:E98"/>
    <mergeCell ref="F97:F98"/>
    <mergeCell ref="G97:G98"/>
    <mergeCell ref="B99:B100"/>
    <mergeCell ref="D99:D100"/>
    <mergeCell ref="E99:E100"/>
    <mergeCell ref="F99:F100"/>
    <mergeCell ref="G99:G100"/>
    <mergeCell ref="B101:B102"/>
    <mergeCell ref="D101:D102"/>
    <mergeCell ref="E101:E102"/>
    <mergeCell ref="F101:F102"/>
    <mergeCell ref="G101:G102"/>
    <mergeCell ref="B103:B104"/>
    <mergeCell ref="D103:D104"/>
    <mergeCell ref="E103:E104"/>
    <mergeCell ref="F103:F104"/>
    <mergeCell ref="G103:G104"/>
    <mergeCell ref="C109:F109"/>
    <mergeCell ref="C112:G112"/>
    <mergeCell ref="B113:G113"/>
    <mergeCell ref="B114:B115"/>
    <mergeCell ref="D114:D115"/>
    <mergeCell ref="E114:E115"/>
    <mergeCell ref="F114:F115"/>
    <mergeCell ref="G114:G115"/>
    <mergeCell ref="B105:B106"/>
    <mergeCell ref="D105:D106"/>
    <mergeCell ref="E105:E106"/>
    <mergeCell ref="F105:F106"/>
    <mergeCell ref="G105:G106"/>
    <mergeCell ref="B107:G107"/>
    <mergeCell ref="B119:B120"/>
    <mergeCell ref="D119:D120"/>
    <mergeCell ref="E119:E120"/>
    <mergeCell ref="F119:F120"/>
    <mergeCell ref="G119:G120"/>
    <mergeCell ref="B121:G121"/>
    <mergeCell ref="B116:B117"/>
    <mergeCell ref="D116:D117"/>
    <mergeCell ref="E116:E117"/>
    <mergeCell ref="F116:F117"/>
    <mergeCell ref="G116:G117"/>
    <mergeCell ref="B118:G118"/>
    <mergeCell ref="B122:B123"/>
    <mergeCell ref="D122:D123"/>
    <mergeCell ref="E122:E123"/>
    <mergeCell ref="F122:F123"/>
    <mergeCell ref="G122:G123"/>
    <mergeCell ref="B124:B125"/>
    <mergeCell ref="D124:D125"/>
    <mergeCell ref="E124:E125"/>
    <mergeCell ref="F124:F125"/>
    <mergeCell ref="G124:G125"/>
    <mergeCell ref="B131:F131"/>
    <mergeCell ref="C134:G134"/>
    <mergeCell ref="B135:G135"/>
    <mergeCell ref="B136:B137"/>
    <mergeCell ref="D136:D137"/>
    <mergeCell ref="E136:E137"/>
    <mergeCell ref="F136:F137"/>
    <mergeCell ref="G136:G137"/>
    <mergeCell ref="B126:B127"/>
    <mergeCell ref="D126:D127"/>
    <mergeCell ref="E126:E127"/>
    <mergeCell ref="F126:F127"/>
    <mergeCell ref="G126:G127"/>
    <mergeCell ref="B128:G128"/>
    <mergeCell ref="B142:B143"/>
    <mergeCell ref="D142:D143"/>
    <mergeCell ref="E142:E143"/>
    <mergeCell ref="F142:F143"/>
    <mergeCell ref="G142:G143"/>
    <mergeCell ref="B144:G144"/>
    <mergeCell ref="B138:B139"/>
    <mergeCell ref="D138:D139"/>
    <mergeCell ref="E138:E139"/>
    <mergeCell ref="F138:F139"/>
    <mergeCell ref="G138:G139"/>
    <mergeCell ref="B140:B141"/>
    <mergeCell ref="D140:D141"/>
    <mergeCell ref="E140:E141"/>
    <mergeCell ref="F140:F141"/>
    <mergeCell ref="G140:G141"/>
    <mergeCell ref="B145:B146"/>
    <mergeCell ref="D145:D146"/>
    <mergeCell ref="E145:E146"/>
    <mergeCell ref="F145:F146"/>
    <mergeCell ref="G145:G146"/>
    <mergeCell ref="B147:B148"/>
    <mergeCell ref="D147:D148"/>
    <mergeCell ref="E147:E148"/>
    <mergeCell ref="F147:F148"/>
    <mergeCell ref="G147:G148"/>
    <mergeCell ref="B149:B150"/>
    <mergeCell ref="D149:D150"/>
    <mergeCell ref="E149:E150"/>
    <mergeCell ref="F149:F150"/>
    <mergeCell ref="G149:G150"/>
    <mergeCell ref="B151:B152"/>
    <mergeCell ref="D151:D152"/>
    <mergeCell ref="E151:E152"/>
    <mergeCell ref="F151:F152"/>
    <mergeCell ref="G151:G152"/>
    <mergeCell ref="B153:B154"/>
    <mergeCell ref="D153:D154"/>
    <mergeCell ref="E153:E154"/>
    <mergeCell ref="F153:F154"/>
    <mergeCell ref="G153:G154"/>
    <mergeCell ref="B155:B156"/>
    <mergeCell ref="D155:D156"/>
    <mergeCell ref="E155:E156"/>
    <mergeCell ref="F155:F156"/>
    <mergeCell ref="G155:G156"/>
    <mergeCell ref="B157:B158"/>
    <mergeCell ref="D157:D158"/>
    <mergeCell ref="E157:E158"/>
    <mergeCell ref="F157:F158"/>
    <mergeCell ref="G157:G158"/>
    <mergeCell ref="B159:B160"/>
    <mergeCell ref="D159:D160"/>
    <mergeCell ref="E159:E160"/>
    <mergeCell ref="F159:F160"/>
    <mergeCell ref="G159:G160"/>
    <mergeCell ref="B161:B162"/>
    <mergeCell ref="D161:D162"/>
    <mergeCell ref="E161:E162"/>
    <mergeCell ref="F161:F162"/>
    <mergeCell ref="G161:G162"/>
    <mergeCell ref="B163:B164"/>
    <mergeCell ref="D163:D164"/>
    <mergeCell ref="E163:E164"/>
    <mergeCell ref="F163:F164"/>
    <mergeCell ref="G163:G164"/>
    <mergeCell ref="B165:B166"/>
    <mergeCell ref="D165:D166"/>
    <mergeCell ref="E165:E166"/>
    <mergeCell ref="F165:F166"/>
    <mergeCell ref="G165:G166"/>
    <mergeCell ref="B167:B168"/>
    <mergeCell ref="D167:D168"/>
    <mergeCell ref="E167:E168"/>
    <mergeCell ref="F167:F168"/>
    <mergeCell ref="G167:G168"/>
    <mergeCell ref="B169:B170"/>
    <mergeCell ref="D169:D170"/>
    <mergeCell ref="E169:E170"/>
    <mergeCell ref="F169:F170"/>
    <mergeCell ref="G169:G170"/>
    <mergeCell ref="B171:B172"/>
    <mergeCell ref="D171:D172"/>
    <mergeCell ref="E171:E172"/>
    <mergeCell ref="F171:F172"/>
    <mergeCell ref="G171:G172"/>
    <mergeCell ref="B176:B177"/>
    <mergeCell ref="D176:D177"/>
    <mergeCell ref="E176:E177"/>
    <mergeCell ref="F176:F177"/>
    <mergeCell ref="G176:G177"/>
    <mergeCell ref="B178:G178"/>
    <mergeCell ref="B173:G173"/>
    <mergeCell ref="B174:B175"/>
    <mergeCell ref="D174:D175"/>
    <mergeCell ref="E174:E175"/>
    <mergeCell ref="F174:F175"/>
    <mergeCell ref="G174:G175"/>
    <mergeCell ref="B183:G183"/>
    <mergeCell ref="B184:B185"/>
    <mergeCell ref="D184:D185"/>
    <mergeCell ref="E184:E185"/>
    <mergeCell ref="F184:F185"/>
    <mergeCell ref="G184:G185"/>
    <mergeCell ref="B179:B180"/>
    <mergeCell ref="D179:D180"/>
    <mergeCell ref="E179:E180"/>
    <mergeCell ref="F179:F180"/>
    <mergeCell ref="G179:G180"/>
    <mergeCell ref="B181:B182"/>
    <mergeCell ref="D181:D182"/>
    <mergeCell ref="E181:E182"/>
    <mergeCell ref="F181:F182"/>
    <mergeCell ref="G181:G182"/>
    <mergeCell ref="C197:F197"/>
    <mergeCell ref="C198:F198"/>
    <mergeCell ref="C199:F199"/>
    <mergeCell ref="C186:F186"/>
    <mergeCell ref="B189:G189"/>
    <mergeCell ref="B190:G190"/>
    <mergeCell ref="B191:B192"/>
    <mergeCell ref="C191:C192"/>
    <mergeCell ref="D191:D192"/>
    <mergeCell ref="E191:E192"/>
    <mergeCell ref="G191:G192"/>
  </mergeCells>
  <conditionalFormatting sqref="E200:E1048576 E110:E111 E187:E188 E132:E133">
    <cfRule type="cellIs" dxfId="624" priority="220" operator="equal">
      <formula>0</formula>
    </cfRule>
  </conditionalFormatting>
  <conditionalFormatting sqref="D161:D162">
    <cfRule type="cellIs" dxfId="623" priority="172" operator="equal">
      <formula>0</formula>
    </cfRule>
  </conditionalFormatting>
  <conditionalFormatting sqref="D165:D166">
    <cfRule type="cellIs" dxfId="622" priority="169" operator="equal">
      <formula>0</formula>
    </cfRule>
  </conditionalFormatting>
  <conditionalFormatting sqref="D171:D172">
    <cfRule type="cellIs" dxfId="621" priority="166" operator="equal">
      <formula>0</formula>
    </cfRule>
  </conditionalFormatting>
  <conditionalFormatting sqref="D163:D164">
    <cfRule type="cellIs" dxfId="620" priority="163" operator="equal">
      <formula>0</formula>
    </cfRule>
  </conditionalFormatting>
  <conditionalFormatting sqref="F163:F164">
    <cfRule type="cellIs" dxfId="619" priority="162" operator="lessThan">
      <formula>1</formula>
    </cfRule>
  </conditionalFormatting>
  <conditionalFormatting sqref="E169:E170">
    <cfRule type="cellIs" dxfId="618" priority="161" operator="equal">
      <formula>0</formula>
    </cfRule>
  </conditionalFormatting>
  <conditionalFormatting sqref="E136:E137 E186">
    <cfRule type="cellIs" dxfId="617" priority="218" operator="equal">
      <formula>0</formula>
    </cfRule>
  </conditionalFormatting>
  <conditionalFormatting sqref="D136:D137">
    <cfRule type="cellIs" dxfId="616" priority="217" operator="equal">
      <formula>0</formula>
    </cfRule>
  </conditionalFormatting>
  <conditionalFormatting sqref="F136:F137">
    <cfRule type="cellIs" dxfId="615" priority="216" operator="lessThan">
      <formula>1</formula>
    </cfRule>
  </conditionalFormatting>
  <conditionalFormatting sqref="E151:E152">
    <cfRule type="cellIs" dxfId="614" priority="185" operator="equal">
      <formula>0</formula>
    </cfRule>
  </conditionalFormatting>
  <conditionalFormatting sqref="D181:D182">
    <cfRule type="cellIs" dxfId="613" priority="197" operator="equal">
      <formula>0</formula>
    </cfRule>
  </conditionalFormatting>
  <conditionalFormatting sqref="D157:D158">
    <cfRule type="cellIs" dxfId="612" priority="186" operator="equal">
      <formula>0</formula>
    </cfRule>
  </conditionalFormatting>
  <conditionalFormatting sqref="E181:E182">
    <cfRule type="cellIs" dxfId="611" priority="198" operator="equal">
      <formula>0</formula>
    </cfRule>
  </conditionalFormatting>
  <conditionalFormatting sqref="F181:F182">
    <cfRule type="cellIs" dxfId="610" priority="196" operator="lessThan">
      <formula>1</formula>
    </cfRule>
  </conditionalFormatting>
  <conditionalFormatting sqref="D184:D185">
    <cfRule type="cellIs" dxfId="609" priority="188" operator="equal">
      <formula>0</formula>
    </cfRule>
  </conditionalFormatting>
  <conditionalFormatting sqref="E184:E185">
    <cfRule type="cellIs" dxfId="608" priority="195" operator="equal">
      <formula>0</formula>
    </cfRule>
  </conditionalFormatting>
  <conditionalFormatting sqref="F184:F185">
    <cfRule type="cellIs" dxfId="607" priority="194" operator="lessThan">
      <formula>1</formula>
    </cfRule>
  </conditionalFormatting>
  <conditionalFormatting sqref="F151:F152">
    <cfRule type="cellIs" dxfId="606" priority="183" operator="lessThan">
      <formula>1</formula>
    </cfRule>
  </conditionalFormatting>
  <conditionalFormatting sqref="E157:E158">
    <cfRule type="cellIs" dxfId="605" priority="187" operator="equal">
      <formula>0</formula>
    </cfRule>
  </conditionalFormatting>
  <conditionalFormatting sqref="D151:D152">
    <cfRule type="cellIs" dxfId="604" priority="184" operator="equal">
      <formula>0</formula>
    </cfRule>
  </conditionalFormatting>
  <conditionalFormatting sqref="E179:E180">
    <cfRule type="cellIs" dxfId="603" priority="179" operator="equal">
      <formula>0</formula>
    </cfRule>
  </conditionalFormatting>
  <conditionalFormatting sqref="F179:F180">
    <cfRule type="cellIs" dxfId="602" priority="177" operator="lessThan">
      <formula>1</formula>
    </cfRule>
  </conditionalFormatting>
  <conditionalFormatting sqref="D179:D180">
    <cfRule type="cellIs" dxfId="601" priority="178" operator="equal">
      <formula>0</formula>
    </cfRule>
  </conditionalFormatting>
  <conditionalFormatting sqref="D167:D168">
    <cfRule type="cellIs" dxfId="600" priority="175" operator="equal">
      <formula>0</formula>
    </cfRule>
  </conditionalFormatting>
  <conditionalFormatting sqref="E167:E168">
    <cfRule type="cellIs" dxfId="599" priority="176" operator="equal">
      <formula>0</formula>
    </cfRule>
  </conditionalFormatting>
  <conditionalFormatting sqref="F167:F168">
    <cfRule type="cellIs" dxfId="598" priority="174" operator="lessThan">
      <formula>1</formula>
    </cfRule>
  </conditionalFormatting>
  <conditionalFormatting sqref="E165:E166">
    <cfRule type="cellIs" dxfId="597" priority="170" operator="equal">
      <formula>0</formula>
    </cfRule>
  </conditionalFormatting>
  <conditionalFormatting sqref="F165:F166">
    <cfRule type="cellIs" dxfId="596" priority="168" operator="lessThan">
      <formula>1</formula>
    </cfRule>
  </conditionalFormatting>
  <conditionalFormatting sqref="D174:D175">
    <cfRule type="cellIs" dxfId="595" priority="157" operator="equal">
      <formula>0</formula>
    </cfRule>
  </conditionalFormatting>
  <conditionalFormatting sqref="E174:E175">
    <cfRule type="cellIs" dxfId="594" priority="158" operator="equal">
      <formula>0</formula>
    </cfRule>
  </conditionalFormatting>
  <conditionalFormatting sqref="F174:F175">
    <cfRule type="cellIs" dxfId="593" priority="156" operator="lessThan">
      <formula>1</formula>
    </cfRule>
  </conditionalFormatting>
  <conditionalFormatting sqref="F176:F177">
    <cfRule type="cellIs" dxfId="592" priority="153" operator="lessThan">
      <formula>1</formula>
    </cfRule>
  </conditionalFormatting>
  <conditionalFormatting sqref="E176:E177">
    <cfRule type="cellIs" dxfId="591" priority="155" operator="equal">
      <formula>0</formula>
    </cfRule>
  </conditionalFormatting>
  <conditionalFormatting sqref="D176:D177">
    <cfRule type="cellIs" dxfId="590" priority="154" operator="equal">
      <formula>0</formula>
    </cfRule>
  </conditionalFormatting>
  <conditionalFormatting sqref="F147:F150">
    <cfRule type="cellIs" dxfId="589" priority="219" operator="lessThan">
      <formula>1</formula>
    </cfRule>
  </conditionalFormatting>
  <conditionalFormatting sqref="E155:E156">
    <cfRule type="cellIs" dxfId="588" priority="209" operator="equal">
      <formula>0</formula>
    </cfRule>
  </conditionalFormatting>
  <conditionalFormatting sqref="D155:D156">
    <cfRule type="cellIs" dxfId="587" priority="208" operator="equal">
      <formula>0</formula>
    </cfRule>
  </conditionalFormatting>
  <conditionalFormatting sqref="F155:F158">
    <cfRule type="cellIs" dxfId="586" priority="207" operator="lessThan">
      <formula>1</formula>
    </cfRule>
  </conditionalFormatting>
  <conditionalFormatting sqref="D142:D143">
    <cfRule type="cellIs" dxfId="585" priority="214" operator="equal">
      <formula>0</formula>
    </cfRule>
  </conditionalFormatting>
  <conditionalFormatting sqref="F142:F143">
    <cfRule type="cellIs" dxfId="584" priority="213" operator="lessThan">
      <formula>1</formula>
    </cfRule>
  </conditionalFormatting>
  <conditionalFormatting sqref="E145:E146">
    <cfRule type="cellIs" dxfId="583" priority="206" operator="equal">
      <formula>0</formula>
    </cfRule>
  </conditionalFormatting>
  <conditionalFormatting sqref="D145:D146">
    <cfRule type="cellIs" dxfId="582" priority="205" operator="equal">
      <formula>0</formula>
    </cfRule>
  </conditionalFormatting>
  <conditionalFormatting sqref="F145:F146">
    <cfRule type="cellIs" dxfId="581" priority="204" operator="lessThan">
      <formula>1</formula>
    </cfRule>
  </conditionalFormatting>
  <conditionalFormatting sqref="E147:E148">
    <cfRule type="cellIs" dxfId="580" priority="200" operator="equal">
      <formula>0</formula>
    </cfRule>
  </conditionalFormatting>
  <conditionalFormatting sqref="D147:D148">
    <cfRule type="cellIs" dxfId="579" priority="199" operator="equal">
      <formula>0</formula>
    </cfRule>
  </conditionalFormatting>
  <conditionalFormatting sqref="E159:E160">
    <cfRule type="cellIs" dxfId="578" priority="203" operator="equal">
      <formula>0</formula>
    </cfRule>
  </conditionalFormatting>
  <conditionalFormatting sqref="D159:D160">
    <cfRule type="cellIs" dxfId="577" priority="202" operator="equal">
      <formula>0</formula>
    </cfRule>
  </conditionalFormatting>
  <conditionalFormatting sqref="F159:F160">
    <cfRule type="cellIs" dxfId="576" priority="201" operator="lessThan">
      <formula>1</formula>
    </cfRule>
  </conditionalFormatting>
  <conditionalFormatting sqref="D149:D150">
    <cfRule type="cellIs" dxfId="575" priority="189" operator="equal">
      <formula>0</formula>
    </cfRule>
  </conditionalFormatting>
  <conditionalFormatting sqref="E142:E143">
    <cfRule type="cellIs" dxfId="574" priority="215" operator="equal">
      <formula>0</formula>
    </cfRule>
  </conditionalFormatting>
  <conditionalFormatting sqref="D153:D154">
    <cfRule type="cellIs" dxfId="573" priority="211" operator="equal">
      <formula>0</formula>
    </cfRule>
  </conditionalFormatting>
  <conditionalFormatting sqref="F153:F154">
    <cfRule type="cellIs" dxfId="572" priority="210" operator="lessThan">
      <formula>1</formula>
    </cfRule>
  </conditionalFormatting>
  <conditionalFormatting sqref="E153:E154">
    <cfRule type="cellIs" dxfId="571" priority="212" operator="equal">
      <formula>0</formula>
    </cfRule>
  </conditionalFormatting>
  <conditionalFormatting sqref="E149:E150">
    <cfRule type="cellIs" dxfId="570" priority="190" operator="equal">
      <formula>0</formula>
    </cfRule>
  </conditionalFormatting>
  <conditionalFormatting sqref="E138:E139">
    <cfRule type="cellIs" dxfId="569" priority="193" operator="equal">
      <formula>0</formula>
    </cfRule>
  </conditionalFormatting>
  <conditionalFormatting sqref="D138:D139">
    <cfRule type="cellIs" dxfId="568" priority="192" operator="equal">
      <formula>0</formula>
    </cfRule>
  </conditionalFormatting>
  <conditionalFormatting sqref="F138:F139">
    <cfRule type="cellIs" dxfId="567" priority="191" operator="lessThan">
      <formula>1</formula>
    </cfRule>
  </conditionalFormatting>
  <conditionalFormatting sqref="E140:E141">
    <cfRule type="cellIs" dxfId="566" priority="182" operator="equal">
      <formula>0</formula>
    </cfRule>
  </conditionalFormatting>
  <conditionalFormatting sqref="D140:D141">
    <cfRule type="cellIs" dxfId="565" priority="181" operator="equal">
      <formula>0</formula>
    </cfRule>
  </conditionalFormatting>
  <conditionalFormatting sqref="F140:F141">
    <cfRule type="cellIs" dxfId="564" priority="180" operator="lessThan">
      <formula>1</formula>
    </cfRule>
  </conditionalFormatting>
  <conditionalFormatting sqref="E161:E162">
    <cfRule type="cellIs" dxfId="563" priority="173" operator="equal">
      <formula>0</formula>
    </cfRule>
  </conditionalFormatting>
  <conditionalFormatting sqref="F161:F162">
    <cfRule type="cellIs" dxfId="562" priority="171" operator="lessThan">
      <formula>1</formula>
    </cfRule>
  </conditionalFormatting>
  <conditionalFormatting sqref="E171:E172">
    <cfRule type="cellIs" dxfId="561" priority="167" operator="equal">
      <formula>0</formula>
    </cfRule>
  </conditionalFormatting>
  <conditionalFormatting sqref="F171:F172">
    <cfRule type="cellIs" dxfId="560" priority="165" operator="lessThan">
      <formula>1</formula>
    </cfRule>
  </conditionalFormatting>
  <conditionalFormatting sqref="E163:E164">
    <cfRule type="cellIs" dxfId="559" priority="164" operator="equal">
      <formula>0</formula>
    </cfRule>
  </conditionalFormatting>
  <conditionalFormatting sqref="D169:D170">
    <cfRule type="cellIs" dxfId="558" priority="160" operator="equal">
      <formula>0</formula>
    </cfRule>
  </conditionalFormatting>
  <conditionalFormatting sqref="F169:F170">
    <cfRule type="cellIs" dxfId="557" priority="159" operator="lessThan">
      <formula>1</formula>
    </cfRule>
  </conditionalFormatting>
  <conditionalFormatting sqref="D108:E108">
    <cfRule type="cellIs" dxfId="556" priority="152" operator="equal">
      <formula>0</formula>
    </cfRule>
  </conditionalFormatting>
  <conditionalFormatting sqref="F108 F27:F30">
    <cfRule type="cellIs" dxfId="555" priority="151" operator="lessThan">
      <formula>1</formula>
    </cfRule>
  </conditionalFormatting>
  <conditionalFormatting sqref="E109">
    <cfRule type="cellIs" dxfId="554" priority="150" operator="equal">
      <formula>0</formula>
    </cfRule>
  </conditionalFormatting>
  <conditionalFormatting sqref="D16:D17">
    <cfRule type="cellIs" dxfId="553" priority="149" operator="equal">
      <formula>0</formula>
    </cfRule>
  </conditionalFormatting>
  <conditionalFormatting sqref="F16:F17">
    <cfRule type="cellIs" dxfId="552" priority="148" operator="lessThan">
      <formula>1</formula>
    </cfRule>
  </conditionalFormatting>
  <conditionalFormatting sqref="E42:E43">
    <cfRule type="cellIs" dxfId="551" priority="142" operator="equal">
      <formula>0</formula>
    </cfRule>
  </conditionalFormatting>
  <conditionalFormatting sqref="D42:D43">
    <cfRule type="cellIs" dxfId="550" priority="141" operator="equal">
      <formula>0</formula>
    </cfRule>
  </conditionalFormatting>
  <conditionalFormatting sqref="F42:F45">
    <cfRule type="cellIs" dxfId="549" priority="140" operator="lessThan">
      <formula>1</formula>
    </cfRule>
  </conditionalFormatting>
  <conditionalFormatting sqref="D22:D23">
    <cfRule type="cellIs" dxfId="548" priority="147" operator="equal">
      <formula>0</formula>
    </cfRule>
  </conditionalFormatting>
  <conditionalFormatting sqref="F22:F23">
    <cfRule type="cellIs" dxfId="547" priority="146" operator="lessThan">
      <formula>1</formula>
    </cfRule>
  </conditionalFormatting>
  <conditionalFormatting sqref="D25:D26">
    <cfRule type="cellIs" dxfId="546" priority="139" operator="equal">
      <formula>0</formula>
    </cfRule>
  </conditionalFormatting>
  <conditionalFormatting sqref="F25:F26">
    <cfRule type="cellIs" dxfId="545" priority="138" operator="lessThan">
      <formula>1</formula>
    </cfRule>
  </conditionalFormatting>
  <conditionalFormatting sqref="E50:E51">
    <cfRule type="cellIs" dxfId="544" priority="137" operator="equal">
      <formula>0</formula>
    </cfRule>
  </conditionalFormatting>
  <conditionalFormatting sqref="D50:D51">
    <cfRule type="cellIs" dxfId="543" priority="136" operator="equal">
      <formula>0</formula>
    </cfRule>
  </conditionalFormatting>
  <conditionalFormatting sqref="F50:F51">
    <cfRule type="cellIs" dxfId="542" priority="135" operator="lessThan">
      <formula>1</formula>
    </cfRule>
  </conditionalFormatting>
  <conditionalFormatting sqref="D40:D41">
    <cfRule type="cellIs" dxfId="541" priority="144" operator="equal">
      <formula>0</formula>
    </cfRule>
  </conditionalFormatting>
  <conditionalFormatting sqref="F40:F41">
    <cfRule type="cellIs" dxfId="540" priority="143" operator="lessThan">
      <formula>1</formula>
    </cfRule>
  </conditionalFormatting>
  <conditionalFormatting sqref="D27:D28">
    <cfRule type="cellIs" dxfId="539" priority="134" operator="equal">
      <formula>0</formula>
    </cfRule>
  </conditionalFormatting>
  <conditionalFormatting sqref="E40:E41">
    <cfRule type="cellIs" dxfId="538" priority="145" operator="equal">
      <formula>0</formula>
    </cfRule>
  </conditionalFormatting>
  <conditionalFormatting sqref="E57:E58">
    <cfRule type="cellIs" dxfId="537" priority="133" operator="equal">
      <formula>0</formula>
    </cfRule>
  </conditionalFormatting>
  <conditionalFormatting sqref="D57:D58">
    <cfRule type="cellIs" dxfId="536" priority="132" operator="equal">
      <formula>0</formula>
    </cfRule>
  </conditionalFormatting>
  <conditionalFormatting sqref="F57:F58">
    <cfRule type="cellIs" dxfId="535" priority="131" operator="lessThan">
      <formula>1</formula>
    </cfRule>
  </conditionalFormatting>
  <conditionalFormatting sqref="E59:E60">
    <cfRule type="cellIs" dxfId="534" priority="130" operator="equal">
      <formula>0</formula>
    </cfRule>
  </conditionalFormatting>
  <conditionalFormatting sqref="D59:D60">
    <cfRule type="cellIs" dxfId="533" priority="129" operator="equal">
      <formula>0</formula>
    </cfRule>
  </conditionalFormatting>
  <conditionalFormatting sqref="F59:F60">
    <cfRule type="cellIs" dxfId="532" priority="128" operator="lessThan">
      <formula>1</formula>
    </cfRule>
  </conditionalFormatting>
  <conditionalFormatting sqref="E76:E77">
    <cfRule type="cellIs" dxfId="531" priority="127" operator="equal">
      <formula>0</formula>
    </cfRule>
  </conditionalFormatting>
  <conditionalFormatting sqref="E78:E79">
    <cfRule type="cellIs" dxfId="530" priority="125" operator="equal">
      <formula>0</formula>
    </cfRule>
  </conditionalFormatting>
  <conditionalFormatting sqref="F76:F77">
    <cfRule type="cellIs" dxfId="529" priority="126" operator="lessThan">
      <formula>1</formula>
    </cfRule>
  </conditionalFormatting>
  <conditionalFormatting sqref="E34:E35">
    <cfRule type="cellIs" dxfId="528" priority="123" operator="equal">
      <formula>0</formula>
    </cfRule>
  </conditionalFormatting>
  <conditionalFormatting sqref="F78:F79">
    <cfRule type="cellIs" dxfId="527" priority="124" operator="lessThan">
      <formula>1</formula>
    </cfRule>
  </conditionalFormatting>
  <conditionalFormatting sqref="D34:D35">
    <cfRule type="cellIs" dxfId="526" priority="122" operator="equal">
      <formula>0</formula>
    </cfRule>
  </conditionalFormatting>
  <conditionalFormatting sqref="F34:F35">
    <cfRule type="cellIs" dxfId="525" priority="121" operator="lessThan">
      <formula>1</formula>
    </cfRule>
  </conditionalFormatting>
  <conditionalFormatting sqref="D18:D19">
    <cfRule type="cellIs" dxfId="524" priority="120" operator="equal">
      <formula>0</formula>
    </cfRule>
  </conditionalFormatting>
  <conditionalFormatting sqref="F18:F19">
    <cfRule type="cellIs" dxfId="523" priority="119" operator="lessThan">
      <formula>1</formula>
    </cfRule>
  </conditionalFormatting>
  <conditionalFormatting sqref="D29:D30">
    <cfRule type="cellIs" dxfId="522" priority="118" operator="equal">
      <formula>0</formula>
    </cfRule>
  </conditionalFormatting>
  <conditionalFormatting sqref="D44:D45">
    <cfRule type="cellIs" dxfId="521" priority="114" operator="equal">
      <formula>0</formula>
    </cfRule>
  </conditionalFormatting>
  <conditionalFormatting sqref="E36:E37">
    <cfRule type="cellIs" dxfId="520" priority="110" operator="equal">
      <formula>0</formula>
    </cfRule>
  </conditionalFormatting>
  <conditionalFormatting sqref="D78:D79">
    <cfRule type="cellIs" dxfId="519" priority="117" operator="equal">
      <formula>0</formula>
    </cfRule>
  </conditionalFormatting>
  <conditionalFormatting sqref="E44:E45">
    <cfRule type="cellIs" dxfId="518" priority="115" operator="equal">
      <formula>0</formula>
    </cfRule>
  </conditionalFormatting>
  <conditionalFormatting sqref="F89:F90">
    <cfRule type="cellIs" dxfId="517" priority="87" operator="lessThan">
      <formula>1</formula>
    </cfRule>
  </conditionalFormatting>
  <conditionalFormatting sqref="D76:D77">
    <cfRule type="cellIs" dxfId="516" priority="116" operator="equal">
      <formula>0</formula>
    </cfRule>
  </conditionalFormatting>
  <conditionalFormatting sqref="F101:F102">
    <cfRule type="cellIs" dxfId="515" priority="84" operator="lessThan">
      <formula>1</formula>
    </cfRule>
  </conditionalFormatting>
  <conditionalFormatting sqref="E89:E90">
    <cfRule type="cellIs" dxfId="514" priority="89" operator="equal">
      <formula>0</formula>
    </cfRule>
  </conditionalFormatting>
  <conditionalFormatting sqref="D38:D39">
    <cfRule type="cellIs" dxfId="513" priority="112" operator="equal">
      <formula>0</formula>
    </cfRule>
  </conditionalFormatting>
  <conditionalFormatting sqref="D36:D37">
    <cfRule type="cellIs" dxfId="512" priority="109" operator="equal">
      <formula>0</formula>
    </cfRule>
  </conditionalFormatting>
  <conditionalFormatting sqref="E38:E39">
    <cfRule type="cellIs" dxfId="511" priority="113" operator="equal">
      <formula>0</formula>
    </cfRule>
  </conditionalFormatting>
  <conditionalFormatting sqref="E101:E102">
    <cfRule type="cellIs" dxfId="510" priority="86" operator="equal">
      <formula>0</formula>
    </cfRule>
  </conditionalFormatting>
  <conditionalFormatting sqref="F38:F39">
    <cfRule type="cellIs" dxfId="509" priority="111" operator="lessThan">
      <formula>1</formula>
    </cfRule>
  </conditionalFormatting>
  <conditionalFormatting sqref="F36:F37">
    <cfRule type="cellIs" dxfId="508" priority="108" operator="lessThan">
      <formula>1</formula>
    </cfRule>
  </conditionalFormatting>
  <conditionalFormatting sqref="D61:D62">
    <cfRule type="cellIs" dxfId="507" priority="106" operator="equal">
      <formula>0</formula>
    </cfRule>
  </conditionalFormatting>
  <conditionalFormatting sqref="D71:D72">
    <cfRule type="cellIs" dxfId="506" priority="97" operator="equal">
      <formula>0</formula>
    </cfRule>
  </conditionalFormatting>
  <conditionalFormatting sqref="E63:E64">
    <cfRule type="cellIs" dxfId="505" priority="104" operator="equal">
      <formula>0</formula>
    </cfRule>
  </conditionalFormatting>
  <conditionalFormatting sqref="E61:E62">
    <cfRule type="cellIs" dxfId="504" priority="107" operator="equal">
      <formula>0</formula>
    </cfRule>
  </conditionalFormatting>
  <conditionalFormatting sqref="D63:D64">
    <cfRule type="cellIs" dxfId="503" priority="103" operator="equal">
      <formula>0</formula>
    </cfRule>
  </conditionalFormatting>
  <conditionalFormatting sqref="F61:F62">
    <cfRule type="cellIs" dxfId="502" priority="105" operator="lessThan">
      <formula>1</formula>
    </cfRule>
  </conditionalFormatting>
  <conditionalFormatting sqref="E65:E66">
    <cfRule type="cellIs" dxfId="501" priority="101" operator="equal">
      <formula>0</formula>
    </cfRule>
  </conditionalFormatting>
  <conditionalFormatting sqref="D83:D84">
    <cfRule type="cellIs" dxfId="500" priority="94" operator="equal">
      <formula>0</formula>
    </cfRule>
  </conditionalFormatting>
  <conditionalFormatting sqref="F63:F64">
    <cfRule type="cellIs" dxfId="499" priority="102" operator="lessThan">
      <formula>1</formula>
    </cfRule>
  </conditionalFormatting>
  <conditionalFormatting sqref="D65:D66">
    <cfRule type="cellIs" dxfId="498" priority="100" operator="equal">
      <formula>0</formula>
    </cfRule>
  </conditionalFormatting>
  <conditionalFormatting sqref="F65:F66">
    <cfRule type="cellIs" dxfId="497" priority="99" operator="lessThan">
      <formula>1</formula>
    </cfRule>
  </conditionalFormatting>
  <conditionalFormatting sqref="E71:E72">
    <cfRule type="cellIs" dxfId="496" priority="98" operator="equal">
      <formula>0</formula>
    </cfRule>
  </conditionalFormatting>
  <conditionalFormatting sqref="F71:F72">
    <cfRule type="cellIs" dxfId="495" priority="96" operator="lessThan">
      <formula>1</formula>
    </cfRule>
  </conditionalFormatting>
  <conditionalFormatting sqref="D101:D102">
    <cfRule type="cellIs" dxfId="494" priority="85" operator="equal">
      <formula>0</formula>
    </cfRule>
  </conditionalFormatting>
  <conditionalFormatting sqref="E83:E84">
    <cfRule type="cellIs" dxfId="493" priority="95" operator="equal">
      <formula>0</formula>
    </cfRule>
  </conditionalFormatting>
  <conditionalFormatting sqref="F83:F84">
    <cfRule type="cellIs" dxfId="492" priority="93" operator="lessThan">
      <formula>1</formula>
    </cfRule>
  </conditionalFormatting>
  <conditionalFormatting sqref="E85:E86">
    <cfRule type="cellIs" dxfId="491" priority="92" operator="equal">
      <formula>0</formula>
    </cfRule>
  </conditionalFormatting>
  <conditionalFormatting sqref="D85:D86">
    <cfRule type="cellIs" dxfId="490" priority="91" operator="equal">
      <formula>0</formula>
    </cfRule>
  </conditionalFormatting>
  <conditionalFormatting sqref="F85:F86">
    <cfRule type="cellIs" dxfId="489" priority="90" operator="lessThan">
      <formula>1</formula>
    </cfRule>
  </conditionalFormatting>
  <conditionalFormatting sqref="D89:D90">
    <cfRule type="cellIs" dxfId="488" priority="88" operator="equal">
      <formula>0</formula>
    </cfRule>
  </conditionalFormatting>
  <conditionalFormatting sqref="D91:D92">
    <cfRule type="cellIs" dxfId="487" priority="82" operator="equal">
      <formula>0</formula>
    </cfRule>
  </conditionalFormatting>
  <conditionalFormatting sqref="E91:E92">
    <cfRule type="cellIs" dxfId="486" priority="83" operator="equal">
      <formula>0</formula>
    </cfRule>
  </conditionalFormatting>
  <conditionalFormatting sqref="F91:F92">
    <cfRule type="cellIs" dxfId="485" priority="81" operator="lessThan">
      <formula>1</formula>
    </cfRule>
  </conditionalFormatting>
  <conditionalFormatting sqref="F103:F104">
    <cfRule type="cellIs" dxfId="484" priority="78" operator="lessThan">
      <formula>1</formula>
    </cfRule>
  </conditionalFormatting>
  <conditionalFormatting sqref="E103:E104">
    <cfRule type="cellIs" dxfId="483" priority="80" operator="equal">
      <formula>0</formula>
    </cfRule>
  </conditionalFormatting>
  <conditionalFormatting sqref="D103:D104">
    <cfRule type="cellIs" dxfId="482" priority="79" operator="equal">
      <formula>0</formula>
    </cfRule>
  </conditionalFormatting>
  <conditionalFormatting sqref="D20:D21">
    <cfRule type="cellIs" dxfId="481" priority="77" operator="equal">
      <formula>0</formula>
    </cfRule>
  </conditionalFormatting>
  <conditionalFormatting sqref="F20:F21">
    <cfRule type="cellIs" dxfId="480" priority="76" operator="lessThan">
      <formula>1</formula>
    </cfRule>
  </conditionalFormatting>
  <conditionalFormatting sqref="E48:E49">
    <cfRule type="cellIs" dxfId="479" priority="75" operator="equal">
      <formula>0</formula>
    </cfRule>
  </conditionalFormatting>
  <conditionalFormatting sqref="D48:D49">
    <cfRule type="cellIs" dxfId="478" priority="74" operator="equal">
      <formula>0</formula>
    </cfRule>
  </conditionalFormatting>
  <conditionalFormatting sqref="F48:F49">
    <cfRule type="cellIs" dxfId="477" priority="73" operator="lessThan">
      <formula>1</formula>
    </cfRule>
  </conditionalFormatting>
  <conditionalFormatting sqref="E67:E68">
    <cfRule type="cellIs" dxfId="476" priority="72" operator="equal">
      <formula>0</formula>
    </cfRule>
  </conditionalFormatting>
  <conditionalFormatting sqref="D67:D68">
    <cfRule type="cellIs" dxfId="475" priority="71" operator="equal">
      <formula>0</formula>
    </cfRule>
  </conditionalFormatting>
  <conditionalFormatting sqref="F67:F68">
    <cfRule type="cellIs" dxfId="474" priority="70" operator="lessThan">
      <formula>1</formula>
    </cfRule>
  </conditionalFormatting>
  <conditionalFormatting sqref="E87:E88">
    <cfRule type="cellIs" dxfId="473" priority="69" operator="equal">
      <formula>0</formula>
    </cfRule>
  </conditionalFormatting>
  <conditionalFormatting sqref="D87:D88">
    <cfRule type="cellIs" dxfId="472" priority="68" operator="equal">
      <formula>0</formula>
    </cfRule>
  </conditionalFormatting>
  <conditionalFormatting sqref="F87:F88">
    <cfRule type="cellIs" dxfId="471" priority="67" operator="lessThan">
      <formula>1</formula>
    </cfRule>
  </conditionalFormatting>
  <conditionalFormatting sqref="D99:D100">
    <cfRule type="cellIs" dxfId="470" priority="65" operator="equal">
      <formula>0</formula>
    </cfRule>
  </conditionalFormatting>
  <conditionalFormatting sqref="E99:E100">
    <cfRule type="cellIs" dxfId="469" priority="66" operator="equal">
      <formula>0</formula>
    </cfRule>
  </conditionalFormatting>
  <conditionalFormatting sqref="F99:F100">
    <cfRule type="cellIs" dxfId="468" priority="64" operator="lessThan">
      <formula>1</formula>
    </cfRule>
  </conditionalFormatting>
  <conditionalFormatting sqref="D31:D32">
    <cfRule type="cellIs" dxfId="467" priority="63" operator="equal">
      <formula>0</formula>
    </cfRule>
  </conditionalFormatting>
  <conditionalFormatting sqref="E97:E98">
    <cfRule type="cellIs" dxfId="466" priority="58" operator="equal">
      <formula>0</formula>
    </cfRule>
  </conditionalFormatting>
  <conditionalFormatting sqref="F31:F32">
    <cfRule type="cellIs" dxfId="465" priority="62" operator="lessThan">
      <formula>1</formula>
    </cfRule>
  </conditionalFormatting>
  <conditionalFormatting sqref="E69:E70">
    <cfRule type="cellIs" dxfId="464" priority="61" operator="equal">
      <formula>0</formula>
    </cfRule>
  </conditionalFormatting>
  <conditionalFormatting sqref="D69:D70">
    <cfRule type="cellIs" dxfId="463" priority="60" operator="equal">
      <formula>0</formula>
    </cfRule>
  </conditionalFormatting>
  <conditionalFormatting sqref="F69:F70">
    <cfRule type="cellIs" dxfId="462" priority="59" operator="lessThan">
      <formula>1</formula>
    </cfRule>
  </conditionalFormatting>
  <conditionalFormatting sqref="D97:D98">
    <cfRule type="cellIs" dxfId="461" priority="57" operator="equal">
      <formula>0</formula>
    </cfRule>
  </conditionalFormatting>
  <conditionalFormatting sqref="F97:F98">
    <cfRule type="cellIs" dxfId="460" priority="56" operator="lessThan">
      <formula>1</formula>
    </cfRule>
  </conditionalFormatting>
  <conditionalFormatting sqref="D93:D94">
    <cfRule type="cellIs" dxfId="459" priority="54" operator="equal">
      <formula>0</formula>
    </cfRule>
  </conditionalFormatting>
  <conditionalFormatting sqref="E93:E94">
    <cfRule type="cellIs" dxfId="458" priority="55" operator="equal">
      <formula>0</formula>
    </cfRule>
  </conditionalFormatting>
  <conditionalFormatting sqref="F93:F94">
    <cfRule type="cellIs" dxfId="457" priority="53" operator="lessThan">
      <formula>1</formula>
    </cfRule>
  </conditionalFormatting>
  <conditionalFormatting sqref="D46:D47">
    <cfRule type="cellIs" dxfId="456" priority="51" operator="equal">
      <formula>0</formula>
    </cfRule>
  </conditionalFormatting>
  <conditionalFormatting sqref="F46:F47">
    <cfRule type="cellIs" dxfId="455" priority="50" operator="lessThan">
      <formula>1</formula>
    </cfRule>
  </conditionalFormatting>
  <conditionalFormatting sqref="E46:E47">
    <cfRule type="cellIs" dxfId="454" priority="52" operator="equal">
      <formula>0</formula>
    </cfRule>
  </conditionalFormatting>
  <conditionalFormatting sqref="D73:D74">
    <cfRule type="cellIs" dxfId="453" priority="45" operator="equal">
      <formula>0</formula>
    </cfRule>
  </conditionalFormatting>
  <conditionalFormatting sqref="E80:E81">
    <cfRule type="cellIs" dxfId="452" priority="49" operator="equal">
      <formula>0</formula>
    </cfRule>
  </conditionalFormatting>
  <conditionalFormatting sqref="F80:F81">
    <cfRule type="cellIs" dxfId="451" priority="48" operator="lessThan">
      <formula>1</formula>
    </cfRule>
  </conditionalFormatting>
  <conditionalFormatting sqref="D80:D81">
    <cfRule type="cellIs" dxfId="450" priority="47" operator="equal">
      <formula>0</formula>
    </cfRule>
  </conditionalFormatting>
  <conditionalFormatting sqref="E73:E74">
    <cfRule type="cellIs" dxfId="449" priority="46" operator="equal">
      <formula>0</formula>
    </cfRule>
  </conditionalFormatting>
  <conditionalFormatting sqref="F73:F74">
    <cfRule type="cellIs" dxfId="448" priority="44" operator="lessThan">
      <formula>1</formula>
    </cfRule>
  </conditionalFormatting>
  <conditionalFormatting sqref="F105:F106">
    <cfRule type="cellIs" dxfId="447" priority="41" operator="lessThan">
      <formula>1</formula>
    </cfRule>
  </conditionalFormatting>
  <conditionalFormatting sqref="E105:E106">
    <cfRule type="cellIs" dxfId="446" priority="43" operator="equal">
      <formula>0</formula>
    </cfRule>
  </conditionalFormatting>
  <conditionalFormatting sqref="D105:D106">
    <cfRule type="cellIs" dxfId="445" priority="42" operator="equal">
      <formula>0</formula>
    </cfRule>
  </conditionalFormatting>
  <conditionalFormatting sqref="E55:E56">
    <cfRule type="cellIs" dxfId="444" priority="40" operator="equal">
      <formula>0</formula>
    </cfRule>
  </conditionalFormatting>
  <conditionalFormatting sqref="D55:D56">
    <cfRule type="cellIs" dxfId="443" priority="39" operator="equal">
      <formula>0</formula>
    </cfRule>
  </conditionalFormatting>
  <conditionalFormatting sqref="F55:F56">
    <cfRule type="cellIs" dxfId="442" priority="38" operator="lessThan">
      <formula>1</formula>
    </cfRule>
  </conditionalFormatting>
  <conditionalFormatting sqref="E16:E17">
    <cfRule type="cellIs" dxfId="441" priority="37" operator="equal">
      <formula>0</formula>
    </cfRule>
  </conditionalFormatting>
  <conditionalFormatting sqref="E22:E23">
    <cfRule type="cellIs" dxfId="440" priority="36" operator="equal">
      <formula>0</formula>
    </cfRule>
  </conditionalFormatting>
  <conditionalFormatting sqref="E18:E19">
    <cfRule type="cellIs" dxfId="439" priority="35" operator="equal">
      <formula>0</formula>
    </cfRule>
  </conditionalFormatting>
  <conditionalFormatting sqref="E20:E21">
    <cfRule type="cellIs" dxfId="438" priority="34" operator="equal">
      <formula>0</formula>
    </cfRule>
  </conditionalFormatting>
  <conditionalFormatting sqref="E25:E26">
    <cfRule type="cellIs" dxfId="437" priority="33" operator="equal">
      <formula>0</formula>
    </cfRule>
  </conditionalFormatting>
  <conditionalFormatting sqref="E27:E28">
    <cfRule type="cellIs" dxfId="436" priority="32" operator="equal">
      <formula>0</formula>
    </cfRule>
  </conditionalFormatting>
  <conditionalFormatting sqref="E29:E30">
    <cfRule type="cellIs" dxfId="435" priority="31" operator="equal">
      <formula>0</formula>
    </cfRule>
  </conditionalFormatting>
  <conditionalFormatting sqref="E31:E32">
    <cfRule type="cellIs" dxfId="434" priority="30" operator="equal">
      <formula>0</formula>
    </cfRule>
  </conditionalFormatting>
  <conditionalFormatting sqref="D95:D96">
    <cfRule type="cellIs" dxfId="433" priority="28" operator="equal">
      <formula>0</formula>
    </cfRule>
  </conditionalFormatting>
  <conditionalFormatting sqref="E95:E96">
    <cfRule type="cellIs" dxfId="432" priority="29" operator="equal">
      <formula>0</formula>
    </cfRule>
  </conditionalFormatting>
  <conditionalFormatting sqref="F95:F96">
    <cfRule type="cellIs" dxfId="431" priority="27" operator="lessThan">
      <formula>1</formula>
    </cfRule>
  </conditionalFormatting>
  <conditionalFormatting sqref="D52:D53">
    <cfRule type="cellIs" dxfId="430" priority="25" operator="equal">
      <formula>0</formula>
    </cfRule>
  </conditionalFormatting>
  <conditionalFormatting sqref="E52:E53">
    <cfRule type="cellIs" dxfId="429" priority="26" operator="equal">
      <formula>0</formula>
    </cfRule>
  </conditionalFormatting>
  <conditionalFormatting sqref="F52:F53">
    <cfRule type="cellIs" dxfId="428" priority="24" operator="lessThan">
      <formula>1</formula>
    </cfRule>
  </conditionalFormatting>
  <conditionalFormatting sqref="E114:E115">
    <cfRule type="cellIs" dxfId="427" priority="15" operator="equal">
      <formula>0</formula>
    </cfRule>
  </conditionalFormatting>
  <conditionalFormatting sqref="D116:E117">
    <cfRule type="cellIs" dxfId="426" priority="23" operator="equal">
      <formula>0</formula>
    </cfRule>
  </conditionalFormatting>
  <conditionalFormatting sqref="D119:D120">
    <cfRule type="cellIs" dxfId="425" priority="19" operator="equal">
      <formula>0</formula>
    </cfRule>
  </conditionalFormatting>
  <conditionalFormatting sqref="D116:D117">
    <cfRule type="cellIs" dxfId="424" priority="17" operator="equal">
      <formula>0</formula>
    </cfRule>
  </conditionalFormatting>
  <conditionalFormatting sqref="D114:D115">
    <cfRule type="cellIs" dxfId="423" priority="14" operator="equal">
      <formula>0</formula>
    </cfRule>
  </conditionalFormatting>
  <conditionalFormatting sqref="E124:E125">
    <cfRule type="cellIs" dxfId="422" priority="12" operator="equal">
      <formula>0</formula>
    </cfRule>
  </conditionalFormatting>
  <conditionalFormatting sqref="D124:D125">
    <cfRule type="cellIs" dxfId="421" priority="11" operator="equal">
      <formula>0</formula>
    </cfRule>
  </conditionalFormatting>
  <conditionalFormatting sqref="E129:E130">
    <cfRule type="cellIs" dxfId="420" priority="9" operator="equal">
      <formula>0</formula>
    </cfRule>
  </conditionalFormatting>
  <conditionalFormatting sqref="D122:D123">
    <cfRule type="cellIs" dxfId="419" priority="5" operator="equal">
      <formula>0</formula>
    </cfRule>
  </conditionalFormatting>
  <conditionalFormatting sqref="E122:E123">
    <cfRule type="cellIs" dxfId="418" priority="6" operator="equal">
      <formula>0</formula>
    </cfRule>
  </conditionalFormatting>
  <conditionalFormatting sqref="F122:F123">
    <cfRule type="cellIs" dxfId="417" priority="4" operator="lessThan">
      <formula>1</formula>
    </cfRule>
  </conditionalFormatting>
  <conditionalFormatting sqref="D126:D127">
    <cfRule type="cellIs" dxfId="416" priority="2" operator="equal">
      <formula>0</formula>
    </cfRule>
  </conditionalFormatting>
  <conditionalFormatting sqref="E126:E127">
    <cfRule type="cellIs" dxfId="415" priority="3" operator="equal">
      <formula>0</formula>
    </cfRule>
  </conditionalFormatting>
  <conditionalFormatting sqref="F126:F127">
    <cfRule type="cellIs" dxfId="414" priority="1" operator="lessThan">
      <formula>1</formula>
    </cfRule>
  </conditionalFormatting>
  <conditionalFormatting sqref="F116:F117">
    <cfRule type="cellIs" dxfId="413" priority="22" operator="lessThan">
      <formula>1</formula>
    </cfRule>
  </conditionalFormatting>
  <conditionalFormatting sqref="E116:E117">
    <cfRule type="cellIs" dxfId="412" priority="18" operator="equal">
      <formula>0</formula>
    </cfRule>
  </conditionalFormatting>
  <conditionalFormatting sqref="E119:E120">
    <cfRule type="cellIs" dxfId="411" priority="21" operator="equal">
      <formula>0</formula>
    </cfRule>
  </conditionalFormatting>
  <conditionalFormatting sqref="F119:F120">
    <cfRule type="cellIs" dxfId="410" priority="20" operator="lessThan">
      <formula>1</formula>
    </cfRule>
  </conditionalFormatting>
  <conditionalFormatting sqref="D129:D130">
    <cfRule type="cellIs" dxfId="409" priority="8" operator="equal">
      <formula>0</formula>
    </cfRule>
  </conditionalFormatting>
  <conditionalFormatting sqref="F129:F130">
    <cfRule type="cellIs" dxfId="408" priority="7" operator="lessThan">
      <formula>1</formula>
    </cfRule>
  </conditionalFormatting>
  <conditionalFormatting sqref="F116:F117">
    <cfRule type="cellIs" dxfId="407" priority="16" operator="lessThan">
      <formula>1</formula>
    </cfRule>
  </conditionalFormatting>
  <conditionalFormatting sqref="F114:F115">
    <cfRule type="cellIs" dxfId="406" priority="13" operator="lessThan">
      <formula>1</formula>
    </cfRule>
  </conditionalFormatting>
  <conditionalFormatting sqref="F124:F125">
    <cfRule type="cellIs" dxfId="405" priority="10" operator="lessThan">
      <formula>1</formula>
    </cfRule>
  </conditionalFormatting>
  <pageMargins left="0.7" right="0.7" top="0.75" bottom="0.75" header="0.3" footer="0.3"/>
  <pageSetup paperSize="9" orientation="portrait" horizont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373D8-F9AE-4A8A-9FAC-F7956E51F5EE}">
  <dimension ref="B2:H125"/>
  <sheetViews>
    <sheetView zoomScale="85" zoomScaleNormal="85" workbookViewId="0">
      <pane ySplit="5" topLeftCell="A102" activePane="bottomLeft" state="frozen"/>
      <selection pane="bottomLeft" activeCell="C118" sqref="C118:G118"/>
    </sheetView>
  </sheetViews>
  <sheetFormatPr baseColWidth="10" defaultColWidth="11.44140625" defaultRowHeight="13.8" x14ac:dyDescent="0.3"/>
  <cols>
    <col min="1" max="1" width="11.44140625" style="84"/>
    <col min="2" max="2" width="11.109375" style="84" customWidth="1"/>
    <col min="3" max="3" width="81.109375" style="84" customWidth="1"/>
    <col min="4" max="4" width="9.5546875" style="89" customWidth="1"/>
    <col min="5" max="5" width="11.5546875" style="142" customWidth="1"/>
    <col min="6" max="6" width="14.109375" style="92" bestFit="1" customWidth="1"/>
    <col min="7" max="7" width="20.44140625" style="92" customWidth="1"/>
    <col min="8" max="8" width="15.77734375" style="84" bestFit="1" customWidth="1"/>
    <col min="9" max="16384" width="11.44140625" style="84"/>
  </cols>
  <sheetData>
    <row r="2" spans="2:8" ht="15.6" x14ac:dyDescent="0.3">
      <c r="C2" s="120" t="s">
        <v>344</v>
      </c>
    </row>
    <row r="3" spans="2:8" ht="15.6" x14ac:dyDescent="0.3">
      <c r="C3" s="120" t="s">
        <v>298</v>
      </c>
    </row>
    <row r="5" spans="2:8" ht="18" x14ac:dyDescent="0.3">
      <c r="B5" s="143"/>
      <c r="D5" s="84"/>
      <c r="E5" s="84"/>
      <c r="F5" s="85"/>
      <c r="G5" s="86"/>
    </row>
    <row r="6" spans="2:8" ht="17.25" customHeight="1" x14ac:dyDescent="0.25">
      <c r="B6" s="178" t="s">
        <v>33</v>
      </c>
      <c r="C6" s="178" t="s">
        <v>34</v>
      </c>
      <c r="D6" s="178" t="s">
        <v>35</v>
      </c>
      <c r="E6" s="178" t="s">
        <v>36</v>
      </c>
      <c r="F6" s="94" t="s">
        <v>37</v>
      </c>
      <c r="G6" s="180" t="s">
        <v>94</v>
      </c>
    </row>
    <row r="7" spans="2:8" ht="17.25" customHeight="1" x14ac:dyDescent="0.25">
      <c r="B7" s="179"/>
      <c r="C7" s="179"/>
      <c r="D7" s="179"/>
      <c r="E7" s="179"/>
      <c r="F7" s="95" t="s">
        <v>38</v>
      </c>
      <c r="G7" s="181"/>
    </row>
    <row r="8" spans="2:8" ht="17.25" customHeight="1" x14ac:dyDescent="0.3">
      <c r="B8" s="117">
        <v>0</v>
      </c>
      <c r="C8" s="184" t="s">
        <v>191</v>
      </c>
      <c r="D8" s="184"/>
      <c r="E8" s="184"/>
      <c r="F8" s="184"/>
      <c r="G8" s="185"/>
    </row>
    <row r="9" spans="2:8" ht="17.25" customHeight="1" x14ac:dyDescent="0.3">
      <c r="B9" s="108" t="s">
        <v>192</v>
      </c>
      <c r="C9" s="109" t="s">
        <v>193</v>
      </c>
      <c r="D9" s="110" t="s">
        <v>171</v>
      </c>
      <c r="E9" s="111">
        <v>1</v>
      </c>
      <c r="F9" s="111"/>
      <c r="G9" s="111">
        <f>E9*F9</f>
        <v>0</v>
      </c>
      <c r="H9" s="145"/>
    </row>
    <row r="10" spans="2:8" ht="17.25" customHeight="1" x14ac:dyDescent="0.3">
      <c r="B10" s="108" t="s">
        <v>194</v>
      </c>
      <c r="C10" s="109" t="s">
        <v>195</v>
      </c>
      <c r="D10" s="110" t="s">
        <v>171</v>
      </c>
      <c r="E10" s="111">
        <v>1</v>
      </c>
      <c r="F10" s="111"/>
      <c r="G10" s="111">
        <f>E10*F10</f>
        <v>0</v>
      </c>
      <c r="H10" s="145"/>
    </row>
    <row r="11" spans="2:8" ht="17.25" customHeight="1" x14ac:dyDescent="0.3">
      <c r="B11" s="141"/>
      <c r="C11" s="182" t="s">
        <v>196</v>
      </c>
      <c r="D11" s="183"/>
      <c r="E11" s="183"/>
      <c r="F11" s="183"/>
      <c r="G11" s="113">
        <f>G9+G10</f>
        <v>0</v>
      </c>
      <c r="H11" s="145"/>
    </row>
    <row r="12" spans="2:8" ht="17.25" customHeight="1" x14ac:dyDescent="0.3">
      <c r="D12" s="84"/>
      <c r="E12" s="84"/>
      <c r="F12" s="84"/>
      <c r="G12" s="84"/>
      <c r="H12" s="145"/>
    </row>
    <row r="13" spans="2:8" ht="17.25" customHeight="1" x14ac:dyDescent="0.3">
      <c r="D13" s="84"/>
      <c r="E13" s="84"/>
      <c r="F13" s="84"/>
      <c r="G13" s="84"/>
    </row>
    <row r="14" spans="2:8" x14ac:dyDescent="0.3">
      <c r="B14" s="80" t="s">
        <v>95</v>
      </c>
      <c r="C14" s="184" t="s">
        <v>311</v>
      </c>
      <c r="D14" s="184"/>
      <c r="E14" s="184"/>
      <c r="F14" s="184"/>
      <c r="G14" s="185"/>
    </row>
    <row r="15" spans="2:8" x14ac:dyDescent="0.3">
      <c r="B15" s="186" t="s">
        <v>113</v>
      </c>
      <c r="C15" s="186"/>
      <c r="D15" s="186"/>
      <c r="E15" s="186"/>
      <c r="F15" s="186"/>
      <c r="G15" s="186"/>
    </row>
    <row r="16" spans="2:8" x14ac:dyDescent="0.3">
      <c r="B16" s="158" t="s">
        <v>116</v>
      </c>
      <c r="C16" s="87" t="s">
        <v>110</v>
      </c>
      <c r="D16" s="160" t="s">
        <v>2</v>
      </c>
      <c r="E16" s="162">
        <v>14.75</v>
      </c>
      <c r="F16" s="164"/>
      <c r="G16" s="166">
        <f t="shared" ref="G16" si="0">E16*F16</f>
        <v>0</v>
      </c>
    </row>
    <row r="17" spans="2:7" x14ac:dyDescent="0.3">
      <c r="B17" s="159"/>
      <c r="C17" s="88" t="s">
        <v>101</v>
      </c>
      <c r="D17" s="161"/>
      <c r="E17" s="163"/>
      <c r="F17" s="165"/>
      <c r="G17" s="167"/>
    </row>
    <row r="18" spans="2:7" x14ac:dyDescent="0.3">
      <c r="B18" s="158" t="s">
        <v>109</v>
      </c>
      <c r="C18" s="87" t="s">
        <v>162</v>
      </c>
      <c r="D18" s="160" t="s">
        <v>4</v>
      </c>
      <c r="E18" s="162">
        <v>2.12</v>
      </c>
      <c r="F18" s="164"/>
      <c r="G18" s="166">
        <f t="shared" ref="G18" si="1">E18*F18</f>
        <v>0</v>
      </c>
    </row>
    <row r="19" spans="2:7" x14ac:dyDescent="0.3">
      <c r="B19" s="159"/>
      <c r="C19" s="88" t="s">
        <v>127</v>
      </c>
      <c r="D19" s="161"/>
      <c r="E19" s="163"/>
      <c r="F19" s="165"/>
      <c r="G19" s="167"/>
    </row>
    <row r="20" spans="2:7" x14ac:dyDescent="0.3">
      <c r="B20" s="158" t="s">
        <v>96</v>
      </c>
      <c r="C20" s="87" t="s">
        <v>163</v>
      </c>
      <c r="D20" s="160" t="s">
        <v>4</v>
      </c>
      <c r="E20" s="162">
        <v>8.16</v>
      </c>
      <c r="F20" s="164"/>
      <c r="G20" s="166">
        <f t="shared" ref="G20" si="2">E20*F20</f>
        <v>0</v>
      </c>
    </row>
    <row r="21" spans="2:7" x14ac:dyDescent="0.3">
      <c r="B21" s="159"/>
      <c r="C21" s="88" t="s">
        <v>164</v>
      </c>
      <c r="D21" s="161"/>
      <c r="E21" s="163"/>
      <c r="F21" s="165"/>
      <c r="G21" s="167"/>
    </row>
    <row r="22" spans="2:7" x14ac:dyDescent="0.3">
      <c r="B22" s="158" t="s">
        <v>97</v>
      </c>
      <c r="C22" s="87" t="s">
        <v>212</v>
      </c>
      <c r="D22" s="160" t="s">
        <v>4</v>
      </c>
      <c r="E22" s="162">
        <f>45%*E18</f>
        <v>0.95400000000000007</v>
      </c>
      <c r="F22" s="164"/>
      <c r="G22" s="166">
        <f t="shared" ref="G22" si="3">E22*F22</f>
        <v>0</v>
      </c>
    </row>
    <row r="23" spans="2:7" x14ac:dyDescent="0.3">
      <c r="B23" s="159"/>
      <c r="C23" s="104" t="s">
        <v>102</v>
      </c>
      <c r="D23" s="161"/>
      <c r="E23" s="163"/>
      <c r="F23" s="165"/>
      <c r="G23" s="167"/>
    </row>
    <row r="24" spans="2:7" ht="20.25" customHeight="1" x14ac:dyDescent="0.3">
      <c r="B24" s="172" t="s">
        <v>130</v>
      </c>
      <c r="C24" s="173"/>
      <c r="D24" s="173"/>
      <c r="E24" s="173"/>
      <c r="F24" s="173"/>
      <c r="G24" s="174"/>
    </row>
    <row r="25" spans="2:7" x14ac:dyDescent="0.3">
      <c r="B25" s="158" t="s">
        <v>98</v>
      </c>
      <c r="C25" s="87" t="s">
        <v>135</v>
      </c>
      <c r="D25" s="160" t="s">
        <v>4</v>
      </c>
      <c r="E25" s="162">
        <f>(E18*0.08/0.4)+(3.38*1*0.08*1.2)</f>
        <v>0.74847999999999992</v>
      </c>
      <c r="F25" s="164"/>
      <c r="G25" s="166">
        <f t="shared" ref="G25" si="4">E25*F25</f>
        <v>0</v>
      </c>
    </row>
    <row r="26" spans="2:7" ht="20.25" customHeight="1" x14ac:dyDescent="0.3">
      <c r="B26" s="159"/>
      <c r="C26" s="88" t="s">
        <v>299</v>
      </c>
      <c r="D26" s="161"/>
      <c r="E26" s="163"/>
      <c r="F26" s="165"/>
      <c r="G26" s="171"/>
    </row>
    <row r="27" spans="2:7" x14ac:dyDescent="0.3">
      <c r="B27" s="158" t="s">
        <v>99</v>
      </c>
      <c r="C27" s="87" t="s">
        <v>165</v>
      </c>
      <c r="D27" s="160" t="s">
        <v>4</v>
      </c>
      <c r="E27" s="162">
        <f>(E18*0.05/0.4)+(3.38*1*0.05*1.2)</f>
        <v>0.46779999999999999</v>
      </c>
      <c r="F27" s="164"/>
      <c r="G27" s="166">
        <f t="shared" ref="G27" si="5">E27*F27</f>
        <v>0</v>
      </c>
    </row>
    <row r="28" spans="2:7" x14ac:dyDescent="0.3">
      <c r="B28" s="159"/>
      <c r="C28" s="88" t="s">
        <v>127</v>
      </c>
      <c r="D28" s="161"/>
      <c r="E28" s="163"/>
      <c r="F28" s="165"/>
      <c r="G28" s="171"/>
    </row>
    <row r="29" spans="2:7" x14ac:dyDescent="0.3">
      <c r="B29" s="158" t="s">
        <v>100</v>
      </c>
      <c r="C29" s="87" t="s">
        <v>203</v>
      </c>
      <c r="D29" s="160" t="s">
        <v>4</v>
      </c>
      <c r="E29" s="162">
        <f>((E18)+(0.81*2))*1.5</f>
        <v>5.61</v>
      </c>
      <c r="F29" s="164"/>
      <c r="G29" s="166">
        <f>E29*F29</f>
        <v>0</v>
      </c>
    </row>
    <row r="30" spans="2:7" x14ac:dyDescent="0.3">
      <c r="B30" s="159"/>
      <c r="C30" s="104" t="s">
        <v>218</v>
      </c>
      <c r="D30" s="161"/>
      <c r="E30" s="163"/>
      <c r="F30" s="165"/>
      <c r="G30" s="171"/>
    </row>
    <row r="31" spans="2:7" x14ac:dyDescent="0.3">
      <c r="B31" s="158" t="s">
        <v>103</v>
      </c>
      <c r="C31" s="87" t="s">
        <v>175</v>
      </c>
      <c r="D31" s="160" t="s">
        <v>2</v>
      </c>
      <c r="E31" s="162">
        <f>((3.38*1)+(1.2*3.38))*1.2</f>
        <v>8.9231999999999996</v>
      </c>
      <c r="F31" s="164"/>
      <c r="G31" s="166">
        <f t="shared" ref="G31" si="6">E31*F31</f>
        <v>0</v>
      </c>
    </row>
    <row r="32" spans="2:7" x14ac:dyDescent="0.3">
      <c r="B32" s="159"/>
      <c r="C32" s="104" t="s">
        <v>174</v>
      </c>
      <c r="D32" s="161"/>
      <c r="E32" s="163"/>
      <c r="F32" s="165"/>
      <c r="G32" s="167"/>
    </row>
    <row r="33" spans="2:7" x14ac:dyDescent="0.3">
      <c r="B33" s="172" t="s">
        <v>131</v>
      </c>
      <c r="C33" s="173"/>
      <c r="D33" s="173"/>
      <c r="E33" s="173"/>
      <c r="F33" s="173"/>
      <c r="G33" s="174"/>
    </row>
    <row r="34" spans="2:7" x14ac:dyDescent="0.3">
      <c r="B34" s="158" t="s">
        <v>117</v>
      </c>
      <c r="C34" s="87" t="s">
        <v>202</v>
      </c>
      <c r="D34" s="160" t="s">
        <v>2</v>
      </c>
      <c r="E34" s="162">
        <f>0.53*0.24*2</f>
        <v>0.25440000000000002</v>
      </c>
      <c r="F34" s="164"/>
      <c r="G34" s="166">
        <f>E34*F34</f>
        <v>0</v>
      </c>
    </row>
    <row r="35" spans="2:7" x14ac:dyDescent="0.3">
      <c r="B35" s="159"/>
      <c r="C35" s="88" t="s">
        <v>128</v>
      </c>
      <c r="D35" s="161"/>
      <c r="E35" s="163"/>
      <c r="F35" s="165"/>
      <c r="G35" s="171"/>
    </row>
    <row r="36" spans="2:7" ht="27.6" x14ac:dyDescent="0.3">
      <c r="B36" s="158" t="s">
        <v>104</v>
      </c>
      <c r="C36" s="87" t="s">
        <v>166</v>
      </c>
      <c r="D36" s="160" t="s">
        <v>2</v>
      </c>
      <c r="E36" s="162">
        <f>(((1.72*2.11)+(1.72*0.2*0.5))*3+(2.11*3.4))*1.2</f>
        <v>22.293119999999995</v>
      </c>
      <c r="F36" s="164"/>
      <c r="G36" s="166">
        <f t="shared" ref="G36" si="7">E36*F36</f>
        <v>0</v>
      </c>
    </row>
    <row r="37" spans="2:7" x14ac:dyDescent="0.3">
      <c r="B37" s="159"/>
      <c r="C37" s="88" t="s">
        <v>167</v>
      </c>
      <c r="D37" s="161"/>
      <c r="E37" s="163"/>
      <c r="F37" s="165"/>
      <c r="G37" s="171"/>
    </row>
    <row r="38" spans="2:7" x14ac:dyDescent="0.3">
      <c r="B38" s="158" t="s">
        <v>105</v>
      </c>
      <c r="C38" s="87" t="s">
        <v>136</v>
      </c>
      <c r="D38" s="160" t="s">
        <v>4</v>
      </c>
      <c r="E38" s="162">
        <f>(((0.1^2)+(1^2))^0.5)*3.38</f>
        <v>3.3968579599388606</v>
      </c>
      <c r="F38" s="164"/>
      <c r="G38" s="166">
        <f t="shared" ref="G38" si="8">E38*F38</f>
        <v>0</v>
      </c>
    </row>
    <row r="39" spans="2:7" x14ac:dyDescent="0.3">
      <c r="B39" s="159"/>
      <c r="C39" s="88" t="s">
        <v>312</v>
      </c>
      <c r="D39" s="161"/>
      <c r="E39" s="163"/>
      <c r="F39" s="165"/>
      <c r="G39" s="171"/>
    </row>
    <row r="40" spans="2:7" x14ac:dyDescent="0.3">
      <c r="B40" s="158" t="s">
        <v>106</v>
      </c>
      <c r="C40" s="87" t="s">
        <v>129</v>
      </c>
      <c r="D40" s="193" t="s">
        <v>4</v>
      </c>
      <c r="E40" s="162">
        <f>0.2*0.2*1.2*2*1.2</f>
        <v>0.11520000000000001</v>
      </c>
      <c r="F40" s="164"/>
      <c r="G40" s="195">
        <f t="shared" ref="G40" si="9">E40*F40</f>
        <v>0</v>
      </c>
    </row>
    <row r="41" spans="2:7" x14ac:dyDescent="0.3">
      <c r="B41" s="159"/>
      <c r="C41" s="88" t="s">
        <v>217</v>
      </c>
      <c r="D41" s="194"/>
      <c r="E41" s="163"/>
      <c r="F41" s="165"/>
      <c r="G41" s="196"/>
    </row>
    <row r="42" spans="2:7" x14ac:dyDescent="0.25">
      <c r="B42" s="158" t="s">
        <v>107</v>
      </c>
      <c r="C42" s="102" t="s">
        <v>114</v>
      </c>
      <c r="D42" s="160" t="s">
        <v>14</v>
      </c>
      <c r="E42" s="162">
        <f>90*E40</f>
        <v>10.368</v>
      </c>
      <c r="F42" s="164"/>
      <c r="G42" s="166">
        <f>E42*F42</f>
        <v>0</v>
      </c>
    </row>
    <row r="43" spans="2:7" x14ac:dyDescent="0.3">
      <c r="B43" s="159"/>
      <c r="C43" s="88" t="s">
        <v>217</v>
      </c>
      <c r="D43" s="161"/>
      <c r="E43" s="163"/>
      <c r="F43" s="165"/>
      <c r="G43" s="167"/>
    </row>
    <row r="44" spans="2:7" x14ac:dyDescent="0.25">
      <c r="B44" s="158" t="s">
        <v>108</v>
      </c>
      <c r="C44" s="102" t="s">
        <v>134</v>
      </c>
      <c r="D44" s="160" t="s">
        <v>2</v>
      </c>
      <c r="E44" s="162">
        <f>((0.2*0.2*2)+(0.2*1.2*2))*3+(0.1*1)+(0.05*3.38)*1.5</f>
        <v>2.0335000000000001</v>
      </c>
      <c r="F44" s="164"/>
      <c r="G44" s="166">
        <f>E44*F44</f>
        <v>0</v>
      </c>
    </row>
    <row r="45" spans="2:7" ht="20.25" customHeight="1" x14ac:dyDescent="0.25">
      <c r="B45" s="159"/>
      <c r="C45" s="93" t="s">
        <v>148</v>
      </c>
      <c r="D45" s="161"/>
      <c r="E45" s="163"/>
      <c r="F45" s="165"/>
      <c r="G45" s="167"/>
    </row>
    <row r="46" spans="2:7" x14ac:dyDescent="0.3">
      <c r="B46" s="158" t="s">
        <v>118</v>
      </c>
      <c r="C46" s="87" t="s">
        <v>215</v>
      </c>
      <c r="D46" s="160" t="s">
        <v>4</v>
      </c>
      <c r="E46" s="162">
        <f>1.02*2*1.2</f>
        <v>2.448</v>
      </c>
      <c r="F46" s="164"/>
      <c r="G46" s="166">
        <f t="shared" ref="G46" si="10">E46*F46</f>
        <v>0</v>
      </c>
    </row>
    <row r="47" spans="2:7" ht="20.25" customHeight="1" x14ac:dyDescent="0.3">
      <c r="B47" s="159"/>
      <c r="C47" s="88" t="s">
        <v>300</v>
      </c>
      <c r="D47" s="161"/>
      <c r="E47" s="163"/>
      <c r="F47" s="165"/>
      <c r="G47" s="171"/>
    </row>
    <row r="48" spans="2:7" x14ac:dyDescent="0.3">
      <c r="B48" s="158" t="s">
        <v>119</v>
      </c>
      <c r="C48" s="87" t="s">
        <v>219</v>
      </c>
      <c r="D48" s="160" t="s">
        <v>93</v>
      </c>
      <c r="E48" s="162">
        <v>2</v>
      </c>
      <c r="F48" s="164"/>
      <c r="G48" s="166">
        <f t="shared" ref="G48" si="11">E48*F48</f>
        <v>0</v>
      </c>
    </row>
    <row r="49" spans="2:7" x14ac:dyDescent="0.3">
      <c r="B49" s="159"/>
      <c r="C49" s="88" t="s">
        <v>168</v>
      </c>
      <c r="D49" s="161"/>
      <c r="E49" s="163"/>
      <c r="F49" s="165"/>
      <c r="G49" s="171"/>
    </row>
    <row r="50" spans="2:7" x14ac:dyDescent="0.3">
      <c r="B50" s="158" t="s">
        <v>120</v>
      </c>
      <c r="C50" s="87" t="s">
        <v>190</v>
      </c>
      <c r="D50" s="160" t="s">
        <v>2</v>
      </c>
      <c r="E50" s="162">
        <f>((E36*2+10.41)*1.2)</f>
        <v>65.99548799999998</v>
      </c>
      <c r="F50" s="164"/>
      <c r="G50" s="166">
        <f t="shared" ref="G50" si="12">E50*F50</f>
        <v>0</v>
      </c>
    </row>
    <row r="51" spans="2:7" x14ac:dyDescent="0.25">
      <c r="B51" s="159"/>
      <c r="C51" s="93" t="s">
        <v>313</v>
      </c>
      <c r="D51" s="161"/>
      <c r="E51" s="163"/>
      <c r="F51" s="165"/>
      <c r="G51" s="171"/>
    </row>
    <row r="52" spans="2:7" ht="27.6" x14ac:dyDescent="0.25">
      <c r="B52" s="158" t="s">
        <v>121</v>
      </c>
      <c r="C52" s="136" t="s">
        <v>301</v>
      </c>
      <c r="D52" s="160" t="s">
        <v>21</v>
      </c>
      <c r="E52" s="162">
        <v>2</v>
      </c>
      <c r="F52" s="164"/>
      <c r="G52" s="166">
        <f t="shared" ref="G52" si="13">E52*F52</f>
        <v>0</v>
      </c>
    </row>
    <row r="53" spans="2:7" x14ac:dyDescent="0.25">
      <c r="B53" s="159"/>
      <c r="C53" s="103" t="s">
        <v>302</v>
      </c>
      <c r="D53" s="161"/>
      <c r="E53" s="163"/>
      <c r="F53" s="165"/>
      <c r="G53" s="167"/>
    </row>
    <row r="54" spans="2:7" x14ac:dyDescent="0.3">
      <c r="B54" s="168" t="s">
        <v>143</v>
      </c>
      <c r="C54" s="169"/>
      <c r="D54" s="169"/>
      <c r="E54" s="169"/>
      <c r="F54" s="169"/>
      <c r="G54" s="170"/>
    </row>
    <row r="55" spans="2:7" ht="20.25" customHeight="1" x14ac:dyDescent="0.3">
      <c r="B55" s="158" t="s">
        <v>303</v>
      </c>
      <c r="C55" s="87" t="s">
        <v>304</v>
      </c>
      <c r="D55" s="160" t="s">
        <v>93</v>
      </c>
      <c r="E55" s="162">
        <v>2</v>
      </c>
      <c r="F55" s="164"/>
      <c r="G55" s="166">
        <f>E55*F55</f>
        <v>0</v>
      </c>
    </row>
    <row r="56" spans="2:7" x14ac:dyDescent="0.25">
      <c r="B56" s="159"/>
      <c r="C56" s="103" t="s">
        <v>305</v>
      </c>
      <c r="D56" s="161"/>
      <c r="E56" s="163"/>
      <c r="F56" s="165"/>
      <c r="G56" s="171"/>
    </row>
    <row r="57" spans="2:7" x14ac:dyDescent="0.25">
      <c r="B57" s="158" t="s">
        <v>122</v>
      </c>
      <c r="C57" s="102" t="s">
        <v>213</v>
      </c>
      <c r="D57" s="160" t="s">
        <v>25</v>
      </c>
      <c r="E57" s="162">
        <f>(4*3.38)*1.2</f>
        <v>16.224</v>
      </c>
      <c r="F57" s="164"/>
      <c r="G57" s="166">
        <f>E57*F57</f>
        <v>0</v>
      </c>
    </row>
    <row r="58" spans="2:7" x14ac:dyDescent="0.25">
      <c r="B58" s="159"/>
      <c r="C58" s="103" t="s">
        <v>137</v>
      </c>
      <c r="D58" s="161"/>
      <c r="E58" s="163"/>
      <c r="F58" s="165"/>
      <c r="G58" s="171"/>
    </row>
    <row r="59" spans="2:7" x14ac:dyDescent="0.25">
      <c r="B59" s="158" t="s">
        <v>123</v>
      </c>
      <c r="C59" s="102" t="s">
        <v>214</v>
      </c>
      <c r="D59" s="160" t="s">
        <v>25</v>
      </c>
      <c r="E59" s="162">
        <f>((3.38/0.35))*2.44*1.2</f>
        <v>28.276114285714282</v>
      </c>
      <c r="F59" s="164"/>
      <c r="G59" s="166">
        <f>E59*F59</f>
        <v>0</v>
      </c>
    </row>
    <row r="60" spans="2:7" x14ac:dyDescent="0.25">
      <c r="B60" s="159"/>
      <c r="C60" s="103" t="s">
        <v>138</v>
      </c>
      <c r="D60" s="161"/>
      <c r="E60" s="163"/>
      <c r="F60" s="165"/>
      <c r="G60" s="171"/>
    </row>
    <row r="61" spans="2:7" x14ac:dyDescent="0.3">
      <c r="B61" s="158" t="s">
        <v>124</v>
      </c>
      <c r="C61" s="87" t="s">
        <v>205</v>
      </c>
      <c r="D61" s="160" t="s">
        <v>25</v>
      </c>
      <c r="E61" s="162">
        <f>(2.44*2+(3.38*2))*1.2</f>
        <v>13.968</v>
      </c>
      <c r="F61" s="164"/>
      <c r="G61" s="166">
        <f>E61*F61</f>
        <v>0</v>
      </c>
    </row>
    <row r="62" spans="2:7" x14ac:dyDescent="0.25">
      <c r="B62" s="159"/>
      <c r="C62" s="103" t="s">
        <v>169</v>
      </c>
      <c r="D62" s="161"/>
      <c r="E62" s="163"/>
      <c r="F62" s="165"/>
      <c r="G62" s="167"/>
    </row>
    <row r="63" spans="2:7" x14ac:dyDescent="0.25">
      <c r="B63" s="158" t="s">
        <v>125</v>
      </c>
      <c r="C63" s="102" t="s">
        <v>204</v>
      </c>
      <c r="D63" s="160" t="s">
        <v>2</v>
      </c>
      <c r="E63" s="162">
        <f>((2.44*3.38))*1.2</f>
        <v>9.8966399999999997</v>
      </c>
      <c r="F63" s="164"/>
      <c r="G63" s="166">
        <f>E63*F63</f>
        <v>0</v>
      </c>
    </row>
    <row r="64" spans="2:7" x14ac:dyDescent="0.25">
      <c r="B64" s="159"/>
      <c r="C64" s="103" t="s">
        <v>139</v>
      </c>
      <c r="D64" s="161"/>
      <c r="E64" s="163"/>
      <c r="F64" s="165"/>
      <c r="G64" s="171"/>
    </row>
    <row r="65" spans="2:7" ht="27.6" x14ac:dyDescent="0.3">
      <c r="B65" s="158" t="s">
        <v>126</v>
      </c>
      <c r="C65" s="87" t="s">
        <v>216</v>
      </c>
      <c r="D65" s="160" t="s">
        <v>2</v>
      </c>
      <c r="E65" s="162">
        <f>2.44*(3.38)*1.2</f>
        <v>9.8966399999999997</v>
      </c>
      <c r="F65" s="164"/>
      <c r="G65" s="166">
        <f t="shared" ref="G65" si="14">E65*F65</f>
        <v>0</v>
      </c>
    </row>
    <row r="66" spans="2:7" x14ac:dyDescent="0.25">
      <c r="B66" s="159"/>
      <c r="C66" s="103" t="s">
        <v>140</v>
      </c>
      <c r="D66" s="161"/>
      <c r="E66" s="163"/>
      <c r="F66" s="165"/>
      <c r="G66" s="171"/>
    </row>
    <row r="67" spans="2:7" ht="27.6" x14ac:dyDescent="0.3">
      <c r="B67" s="158" t="s">
        <v>281</v>
      </c>
      <c r="C67" s="87" t="s">
        <v>206</v>
      </c>
      <c r="D67" s="160" t="s">
        <v>25</v>
      </c>
      <c r="E67" s="162">
        <f>((2.44*2+2.11*2)+3.38)*1.2</f>
        <v>14.975999999999999</v>
      </c>
      <c r="F67" s="164"/>
      <c r="G67" s="166">
        <f t="shared" ref="G67" si="15">E67*F67</f>
        <v>0</v>
      </c>
    </row>
    <row r="68" spans="2:7" x14ac:dyDescent="0.25">
      <c r="B68" s="159"/>
      <c r="C68" s="103" t="s">
        <v>141</v>
      </c>
      <c r="D68" s="161"/>
      <c r="E68" s="163"/>
      <c r="F68" s="165"/>
      <c r="G68" s="171"/>
    </row>
    <row r="69" spans="2:7" ht="27.6" x14ac:dyDescent="0.3">
      <c r="B69" s="158" t="s">
        <v>149</v>
      </c>
      <c r="C69" s="87" t="s">
        <v>201</v>
      </c>
      <c r="D69" s="160" t="s">
        <v>93</v>
      </c>
      <c r="E69" s="162">
        <v>2</v>
      </c>
      <c r="F69" s="164"/>
      <c r="G69" s="166">
        <f t="shared" ref="G69" si="16">E69*F69</f>
        <v>0</v>
      </c>
    </row>
    <row r="70" spans="2:7" ht="32.4" customHeight="1" x14ac:dyDescent="0.25">
      <c r="B70" s="159"/>
      <c r="C70" s="103" t="s">
        <v>176</v>
      </c>
      <c r="D70" s="161"/>
      <c r="E70" s="163"/>
      <c r="F70" s="165"/>
      <c r="G70" s="171"/>
    </row>
    <row r="71" spans="2:7" ht="27.6" x14ac:dyDescent="0.3">
      <c r="B71" s="158" t="s">
        <v>150</v>
      </c>
      <c r="C71" s="87" t="s">
        <v>170</v>
      </c>
      <c r="D71" s="160" t="s">
        <v>171</v>
      </c>
      <c r="E71" s="162">
        <v>1</v>
      </c>
      <c r="F71" s="164"/>
      <c r="G71" s="166">
        <f t="shared" ref="G71" si="17">E71*F71</f>
        <v>0</v>
      </c>
    </row>
    <row r="72" spans="2:7" x14ac:dyDescent="0.25">
      <c r="B72" s="159"/>
      <c r="C72" s="103" t="s">
        <v>220</v>
      </c>
      <c r="D72" s="161"/>
      <c r="E72" s="163"/>
      <c r="F72" s="165"/>
      <c r="G72" s="171"/>
    </row>
    <row r="73" spans="2:7" x14ac:dyDescent="0.3">
      <c r="B73" s="158" t="s">
        <v>151</v>
      </c>
      <c r="C73" s="87" t="s">
        <v>224</v>
      </c>
      <c r="D73" s="160" t="s">
        <v>93</v>
      </c>
      <c r="E73" s="162">
        <v>2</v>
      </c>
      <c r="F73" s="164"/>
      <c r="G73" s="166">
        <f t="shared" ref="G73" si="18">E73*F73</f>
        <v>0</v>
      </c>
    </row>
    <row r="74" spans="2:7" x14ac:dyDescent="0.25">
      <c r="B74" s="159"/>
      <c r="C74" s="103" t="s">
        <v>225</v>
      </c>
      <c r="D74" s="161"/>
      <c r="E74" s="163"/>
      <c r="F74" s="165"/>
      <c r="G74" s="171"/>
    </row>
    <row r="75" spans="2:7" x14ac:dyDescent="0.3">
      <c r="B75" s="168" t="s">
        <v>115</v>
      </c>
      <c r="C75" s="169"/>
      <c r="D75" s="169"/>
      <c r="E75" s="169"/>
      <c r="F75" s="169"/>
      <c r="G75" s="170"/>
    </row>
    <row r="76" spans="2:7" x14ac:dyDescent="0.3">
      <c r="B76" s="158" t="s">
        <v>152</v>
      </c>
      <c r="C76" s="87" t="s">
        <v>132</v>
      </c>
      <c r="D76" s="160" t="s">
        <v>2</v>
      </c>
      <c r="E76" s="162">
        <f>E50-10.41</f>
        <v>55.585487999999984</v>
      </c>
      <c r="F76" s="164"/>
      <c r="G76" s="166">
        <f>E76*F76</f>
        <v>0</v>
      </c>
    </row>
    <row r="77" spans="2:7" x14ac:dyDescent="0.3">
      <c r="B77" s="159"/>
      <c r="C77" s="88" t="s">
        <v>133</v>
      </c>
      <c r="D77" s="161"/>
      <c r="E77" s="163"/>
      <c r="F77" s="165"/>
      <c r="G77" s="171"/>
    </row>
    <row r="78" spans="2:7" ht="33" customHeight="1" x14ac:dyDescent="0.3">
      <c r="B78" s="158" t="s">
        <v>153</v>
      </c>
      <c r="C78" s="87" t="s">
        <v>187</v>
      </c>
      <c r="D78" s="160" t="s">
        <v>2</v>
      </c>
      <c r="E78" s="162">
        <f>E76</f>
        <v>55.585487999999984</v>
      </c>
      <c r="F78" s="164"/>
      <c r="G78" s="166">
        <f>E78*F78</f>
        <v>0</v>
      </c>
    </row>
    <row r="79" spans="2:7" x14ac:dyDescent="0.3">
      <c r="B79" s="159"/>
      <c r="C79" s="88" t="s">
        <v>133</v>
      </c>
      <c r="D79" s="161"/>
      <c r="E79" s="163"/>
      <c r="F79" s="165"/>
      <c r="G79" s="171"/>
    </row>
    <row r="80" spans="2:7" ht="46.8" customHeight="1" x14ac:dyDescent="0.3">
      <c r="B80" s="158" t="s">
        <v>154</v>
      </c>
      <c r="C80" s="87" t="s">
        <v>221</v>
      </c>
      <c r="D80" s="160" t="s">
        <v>171</v>
      </c>
      <c r="E80" s="162">
        <v>1</v>
      </c>
      <c r="F80" s="164"/>
      <c r="G80" s="166">
        <f>E80*F80</f>
        <v>0</v>
      </c>
    </row>
    <row r="81" spans="2:7" x14ac:dyDescent="0.3">
      <c r="B81" s="159"/>
      <c r="C81" s="88" t="s">
        <v>222</v>
      </c>
      <c r="D81" s="161"/>
      <c r="E81" s="163"/>
      <c r="F81" s="165"/>
      <c r="G81" s="171"/>
    </row>
    <row r="82" spans="2:7" x14ac:dyDescent="0.3">
      <c r="B82" s="168" t="s">
        <v>142</v>
      </c>
      <c r="C82" s="169"/>
      <c r="D82" s="169"/>
      <c r="E82" s="169"/>
      <c r="F82" s="169"/>
      <c r="G82" s="170"/>
    </row>
    <row r="83" spans="2:7" x14ac:dyDescent="0.25">
      <c r="B83" s="158" t="s">
        <v>155</v>
      </c>
      <c r="C83" s="102" t="s">
        <v>172</v>
      </c>
      <c r="D83" s="160" t="s">
        <v>93</v>
      </c>
      <c r="E83" s="162">
        <v>2</v>
      </c>
      <c r="F83" s="164"/>
      <c r="G83" s="166">
        <f>E83*F83</f>
        <v>0</v>
      </c>
    </row>
    <row r="84" spans="2:7" x14ac:dyDescent="0.25">
      <c r="B84" s="159"/>
      <c r="C84" s="103" t="s">
        <v>144</v>
      </c>
      <c r="D84" s="161"/>
      <c r="E84" s="163"/>
      <c r="F84" s="165"/>
      <c r="G84" s="171"/>
    </row>
    <row r="85" spans="2:7" x14ac:dyDescent="0.25">
      <c r="B85" s="158" t="s">
        <v>156</v>
      </c>
      <c r="C85" s="102" t="s">
        <v>223</v>
      </c>
      <c r="D85" s="160" t="s">
        <v>93</v>
      </c>
      <c r="E85" s="162">
        <v>8</v>
      </c>
      <c r="F85" s="164"/>
      <c r="G85" s="166">
        <f>E85*F85</f>
        <v>0</v>
      </c>
    </row>
    <row r="86" spans="2:7" x14ac:dyDescent="0.25">
      <c r="B86" s="159"/>
      <c r="C86" s="103" t="s">
        <v>144</v>
      </c>
      <c r="D86" s="161"/>
      <c r="E86" s="163"/>
      <c r="F86" s="165"/>
      <c r="G86" s="171"/>
    </row>
    <row r="87" spans="2:7" x14ac:dyDescent="0.25">
      <c r="B87" s="158" t="s">
        <v>157</v>
      </c>
      <c r="C87" s="102" t="s">
        <v>173</v>
      </c>
      <c r="D87" s="160" t="s">
        <v>25</v>
      </c>
      <c r="E87" s="162">
        <v>12</v>
      </c>
      <c r="F87" s="164"/>
      <c r="G87" s="166">
        <f>E87*F87</f>
        <v>0</v>
      </c>
    </row>
    <row r="88" spans="2:7" x14ac:dyDescent="0.25">
      <c r="B88" s="159"/>
      <c r="C88" s="103" t="s">
        <v>144</v>
      </c>
      <c r="D88" s="161"/>
      <c r="E88" s="163"/>
      <c r="F88" s="165"/>
      <c r="G88" s="171"/>
    </row>
    <row r="89" spans="2:7" x14ac:dyDescent="0.25">
      <c r="B89" s="158" t="s">
        <v>158</v>
      </c>
      <c r="C89" s="102" t="s">
        <v>145</v>
      </c>
      <c r="D89" s="160" t="s">
        <v>25</v>
      </c>
      <c r="E89" s="162">
        <v>10</v>
      </c>
      <c r="F89" s="164"/>
      <c r="G89" s="166">
        <f>E89*F89</f>
        <v>0</v>
      </c>
    </row>
    <row r="90" spans="2:7" x14ac:dyDescent="0.25">
      <c r="B90" s="159"/>
      <c r="C90" s="103" t="s">
        <v>146</v>
      </c>
      <c r="D90" s="161"/>
      <c r="E90" s="163"/>
      <c r="F90" s="165"/>
      <c r="G90" s="167"/>
    </row>
    <row r="91" spans="2:7" x14ac:dyDescent="0.25">
      <c r="B91" s="158" t="s">
        <v>178</v>
      </c>
      <c r="C91" s="102" t="s">
        <v>147</v>
      </c>
      <c r="D91" s="160" t="s">
        <v>93</v>
      </c>
      <c r="E91" s="162">
        <v>2</v>
      </c>
      <c r="F91" s="164"/>
      <c r="G91" s="166">
        <f>E91*F91</f>
        <v>0</v>
      </c>
    </row>
    <row r="92" spans="2:7" x14ac:dyDescent="0.25">
      <c r="B92" s="159"/>
      <c r="C92" s="103" t="s">
        <v>146</v>
      </c>
      <c r="D92" s="161"/>
      <c r="E92" s="163"/>
      <c r="F92" s="165"/>
      <c r="G92" s="167"/>
    </row>
    <row r="93" spans="2:7" x14ac:dyDescent="0.25">
      <c r="B93" s="158" t="s">
        <v>179</v>
      </c>
      <c r="C93" s="102" t="s">
        <v>306</v>
      </c>
      <c r="D93" s="160" t="s">
        <v>93</v>
      </c>
      <c r="E93" s="162">
        <v>2</v>
      </c>
      <c r="F93" s="164"/>
      <c r="G93" s="166">
        <f>E93*F93</f>
        <v>0</v>
      </c>
    </row>
    <row r="94" spans="2:7" x14ac:dyDescent="0.25">
      <c r="B94" s="159"/>
      <c r="C94" s="103" t="s">
        <v>307</v>
      </c>
      <c r="D94" s="161"/>
      <c r="E94" s="163"/>
      <c r="F94" s="165"/>
      <c r="G94" s="167"/>
    </row>
    <row r="95" spans="2:7" x14ac:dyDescent="0.25">
      <c r="B95" s="158" t="s">
        <v>180</v>
      </c>
      <c r="C95" s="102" t="s">
        <v>314</v>
      </c>
      <c r="D95" s="160" t="s">
        <v>93</v>
      </c>
      <c r="E95" s="162">
        <v>1</v>
      </c>
      <c r="F95" s="164"/>
      <c r="G95" s="166">
        <f>E95*F95</f>
        <v>0</v>
      </c>
    </row>
    <row r="96" spans="2:7" x14ac:dyDescent="0.25">
      <c r="B96" s="159"/>
      <c r="C96" s="103" t="s">
        <v>308</v>
      </c>
      <c r="D96" s="161"/>
      <c r="E96" s="163"/>
      <c r="F96" s="165"/>
      <c r="G96" s="167"/>
    </row>
    <row r="97" spans="2:7" x14ac:dyDescent="0.25">
      <c r="B97" s="158" t="s">
        <v>181</v>
      </c>
      <c r="C97" s="102" t="s">
        <v>188</v>
      </c>
      <c r="D97" s="160" t="s">
        <v>93</v>
      </c>
      <c r="E97" s="162">
        <v>4</v>
      </c>
      <c r="F97" s="164"/>
      <c r="G97" s="166">
        <f>E97*F97</f>
        <v>0</v>
      </c>
    </row>
    <row r="98" spans="2:7" x14ac:dyDescent="0.25">
      <c r="B98" s="159"/>
      <c r="C98" s="103" t="s">
        <v>189</v>
      </c>
      <c r="D98" s="161"/>
      <c r="E98" s="163"/>
      <c r="F98" s="165"/>
      <c r="G98" s="167"/>
    </row>
    <row r="99" spans="2:7" x14ac:dyDescent="0.3">
      <c r="B99" s="158" t="s">
        <v>182</v>
      </c>
      <c r="C99" s="87" t="s">
        <v>207</v>
      </c>
      <c r="D99" s="160" t="s">
        <v>93</v>
      </c>
      <c r="E99" s="162">
        <v>2</v>
      </c>
      <c r="F99" s="164"/>
      <c r="G99" s="166">
        <f>E99*F99</f>
        <v>0</v>
      </c>
    </row>
    <row r="100" spans="2:7" x14ac:dyDescent="0.25">
      <c r="B100" s="159"/>
      <c r="C100" s="103" t="s">
        <v>208</v>
      </c>
      <c r="D100" s="161"/>
      <c r="E100" s="163"/>
      <c r="F100" s="165"/>
      <c r="G100" s="167"/>
    </row>
    <row r="101" spans="2:7" x14ac:dyDescent="0.25">
      <c r="B101" s="158" t="s">
        <v>183</v>
      </c>
      <c r="C101" s="102" t="s">
        <v>159</v>
      </c>
      <c r="D101" s="160" t="s">
        <v>93</v>
      </c>
      <c r="E101" s="162">
        <v>2</v>
      </c>
      <c r="F101" s="164"/>
      <c r="G101" s="166">
        <f>E101*F101</f>
        <v>0</v>
      </c>
    </row>
    <row r="102" spans="2:7" x14ac:dyDescent="0.25">
      <c r="B102" s="159"/>
      <c r="C102" s="103" t="s">
        <v>160</v>
      </c>
      <c r="D102" s="161"/>
      <c r="E102" s="163"/>
      <c r="F102" s="165"/>
      <c r="G102" s="171"/>
    </row>
    <row r="103" spans="2:7" x14ac:dyDescent="0.25">
      <c r="B103" s="158" t="s">
        <v>184</v>
      </c>
      <c r="C103" s="102" t="s">
        <v>161</v>
      </c>
      <c r="D103" s="160" t="s">
        <v>93</v>
      </c>
      <c r="E103" s="162">
        <v>2</v>
      </c>
      <c r="F103" s="164"/>
      <c r="G103" s="166">
        <f>E103*F103</f>
        <v>0</v>
      </c>
    </row>
    <row r="104" spans="2:7" x14ac:dyDescent="0.25">
      <c r="B104" s="159"/>
      <c r="C104" s="103" t="s">
        <v>309</v>
      </c>
      <c r="D104" s="161"/>
      <c r="E104" s="163"/>
      <c r="F104" s="165"/>
      <c r="G104" s="171"/>
    </row>
    <row r="105" spans="2:7" x14ac:dyDescent="0.25">
      <c r="B105" s="158" t="s">
        <v>185</v>
      </c>
      <c r="C105" s="102" t="s">
        <v>229</v>
      </c>
      <c r="D105" s="160" t="s">
        <v>93</v>
      </c>
      <c r="E105" s="162">
        <v>10</v>
      </c>
      <c r="F105" s="164"/>
      <c r="G105" s="166">
        <f>E105*F105</f>
        <v>0</v>
      </c>
    </row>
    <row r="106" spans="2:7" ht="33" customHeight="1" x14ac:dyDescent="0.25">
      <c r="B106" s="159"/>
      <c r="C106" s="103" t="s">
        <v>230</v>
      </c>
      <c r="D106" s="161"/>
      <c r="E106" s="163"/>
      <c r="F106" s="165"/>
      <c r="G106" s="171"/>
    </row>
    <row r="107" spans="2:7" x14ac:dyDescent="0.3">
      <c r="B107" s="168" t="s">
        <v>177</v>
      </c>
      <c r="C107" s="169"/>
      <c r="D107" s="169"/>
      <c r="E107" s="169"/>
      <c r="F107" s="169"/>
      <c r="G107" s="170"/>
    </row>
    <row r="108" spans="2:7" x14ac:dyDescent="0.25">
      <c r="B108" s="140" t="s">
        <v>186</v>
      </c>
      <c r="C108" s="105" t="s">
        <v>211</v>
      </c>
      <c r="D108" s="106" t="s">
        <v>93</v>
      </c>
      <c r="E108" s="124">
        <v>2</v>
      </c>
      <c r="F108" s="125"/>
      <c r="G108" s="107">
        <f t="shared" ref="G108" si="19">E108*F108</f>
        <v>0</v>
      </c>
    </row>
    <row r="109" spans="2:7" x14ac:dyDescent="0.3">
      <c r="B109" s="126"/>
      <c r="C109" s="197" t="s">
        <v>310</v>
      </c>
      <c r="D109" s="197"/>
      <c r="E109" s="197"/>
      <c r="F109" s="197"/>
      <c r="G109" s="81">
        <f>+SUM(G16:G108)</f>
        <v>0</v>
      </c>
    </row>
    <row r="110" spans="2:7" x14ac:dyDescent="0.3">
      <c r="B110" s="155"/>
      <c r="C110" s="155"/>
      <c r="D110" s="155"/>
      <c r="E110" s="155"/>
      <c r="F110" s="155"/>
      <c r="G110" s="133"/>
    </row>
    <row r="111" spans="2:7" x14ac:dyDescent="0.3">
      <c r="B111" s="155"/>
      <c r="C111" s="155"/>
      <c r="D111" s="155"/>
      <c r="E111" s="155"/>
      <c r="F111" s="155"/>
      <c r="G111" s="133"/>
    </row>
    <row r="112" spans="2:7" x14ac:dyDescent="0.3">
      <c r="B112" s="206" t="s">
        <v>111</v>
      </c>
      <c r="C112" s="207"/>
      <c r="D112" s="207"/>
      <c r="E112" s="207"/>
      <c r="F112" s="207"/>
      <c r="G112" s="208"/>
    </row>
    <row r="113" spans="2:8" x14ac:dyDescent="0.25">
      <c r="B113" s="178" t="s">
        <v>33</v>
      </c>
      <c r="C113" s="178" t="s">
        <v>34</v>
      </c>
      <c r="D113" s="178" t="s">
        <v>35</v>
      </c>
      <c r="E113" s="178" t="s">
        <v>36</v>
      </c>
      <c r="F113" s="94" t="s">
        <v>37</v>
      </c>
      <c r="G113" s="180" t="s">
        <v>94</v>
      </c>
    </row>
    <row r="114" spans="2:8" x14ac:dyDescent="0.25">
      <c r="B114" s="179"/>
      <c r="C114" s="179"/>
      <c r="D114" s="179"/>
      <c r="E114" s="179"/>
      <c r="F114" s="95" t="s">
        <v>38</v>
      </c>
      <c r="G114" s="181"/>
    </row>
    <row r="115" spans="2:8" x14ac:dyDescent="0.25">
      <c r="B115" s="119">
        <f>B8</f>
        <v>0</v>
      </c>
      <c r="C115" s="116" t="str">
        <f>C8</f>
        <v>INSTALLATION ET REPLI DE CHANTIER</v>
      </c>
      <c r="D115" s="114" t="s">
        <v>21</v>
      </c>
      <c r="E115" s="114">
        <v>1</v>
      </c>
      <c r="F115" s="115">
        <f>G11</f>
        <v>0</v>
      </c>
      <c r="G115" s="98">
        <f>E115*F115</f>
        <v>0</v>
      </c>
      <c r="H115" s="150"/>
    </row>
    <row r="116" spans="2:8" x14ac:dyDescent="0.25">
      <c r="B116" s="96" t="str">
        <f>B14</f>
        <v>001</v>
      </c>
      <c r="C116" s="121" t="str">
        <f>C14</f>
        <v>CONSTRUCTION MONOBLOC à 02 COMPARTIMENTS</v>
      </c>
      <c r="D116" s="118" t="s">
        <v>21</v>
      </c>
      <c r="E116" s="118">
        <v>1</v>
      </c>
      <c r="F116" s="97">
        <f>G109</f>
        <v>0</v>
      </c>
      <c r="G116" s="98">
        <f>E116*F116</f>
        <v>0</v>
      </c>
      <c r="H116" s="145"/>
    </row>
    <row r="117" spans="2:8" x14ac:dyDescent="0.25">
      <c r="B117" s="99"/>
      <c r="C117" s="187" t="s">
        <v>112</v>
      </c>
      <c r="D117" s="188"/>
      <c r="E117" s="188"/>
      <c r="F117" s="189"/>
      <c r="G117" s="100">
        <f>SUM(G115:G116)</f>
        <v>0</v>
      </c>
      <c r="H117" s="145"/>
    </row>
    <row r="118" spans="2:8" x14ac:dyDescent="0.25">
      <c r="B118" s="99"/>
      <c r="C118" s="187" t="s">
        <v>370</v>
      </c>
      <c r="D118" s="188"/>
      <c r="E118" s="188"/>
      <c r="F118" s="189"/>
      <c r="G118" s="101">
        <f>G117*8/92</f>
        <v>0</v>
      </c>
      <c r="H118" s="145"/>
    </row>
    <row r="119" spans="2:8" x14ac:dyDescent="0.25">
      <c r="B119" s="99"/>
      <c r="C119" s="187" t="s">
        <v>371</v>
      </c>
      <c r="D119" s="188"/>
      <c r="E119" s="188"/>
      <c r="F119" s="189"/>
      <c r="G119" s="101">
        <f>G117+G118</f>
        <v>0</v>
      </c>
      <c r="H119" s="145"/>
    </row>
    <row r="125" spans="2:8" x14ac:dyDescent="0.3">
      <c r="H125" s="145"/>
    </row>
  </sheetData>
  <mergeCells count="240">
    <mergeCell ref="C11:F11"/>
    <mergeCell ref="C14:G14"/>
    <mergeCell ref="B15:G15"/>
    <mergeCell ref="B16:B17"/>
    <mergeCell ref="D16:D17"/>
    <mergeCell ref="E16:E17"/>
    <mergeCell ref="F16:F17"/>
    <mergeCell ref="G16:G17"/>
    <mergeCell ref="B6:B7"/>
    <mergeCell ref="C6:C7"/>
    <mergeCell ref="D6:D7"/>
    <mergeCell ref="E6:E7"/>
    <mergeCell ref="G6:G7"/>
    <mergeCell ref="C8:G8"/>
    <mergeCell ref="B22:B23"/>
    <mergeCell ref="D22:D23"/>
    <mergeCell ref="E22:E23"/>
    <mergeCell ref="F22:F23"/>
    <mergeCell ref="G22:G23"/>
    <mergeCell ref="B24:G24"/>
    <mergeCell ref="B18:B19"/>
    <mergeCell ref="D18:D19"/>
    <mergeCell ref="E18:E19"/>
    <mergeCell ref="F18:F19"/>
    <mergeCell ref="G18:G19"/>
    <mergeCell ref="B20:B21"/>
    <mergeCell ref="D20:D21"/>
    <mergeCell ref="E20:E21"/>
    <mergeCell ref="F20:F21"/>
    <mergeCell ref="G20:G21"/>
    <mergeCell ref="B25:B26"/>
    <mergeCell ref="D25:D26"/>
    <mergeCell ref="E25:E26"/>
    <mergeCell ref="F25:F26"/>
    <mergeCell ref="G25:G26"/>
    <mergeCell ref="B27:B28"/>
    <mergeCell ref="D27:D28"/>
    <mergeCell ref="E27:E28"/>
    <mergeCell ref="F27:F28"/>
    <mergeCell ref="G27:G28"/>
    <mergeCell ref="B33:G33"/>
    <mergeCell ref="B34:B35"/>
    <mergeCell ref="D34:D35"/>
    <mergeCell ref="E34:E35"/>
    <mergeCell ref="F34:F35"/>
    <mergeCell ref="G34:G35"/>
    <mergeCell ref="B29:B30"/>
    <mergeCell ref="D29:D30"/>
    <mergeCell ref="E29:E30"/>
    <mergeCell ref="F29:F30"/>
    <mergeCell ref="G29:G30"/>
    <mergeCell ref="B31:B32"/>
    <mergeCell ref="D31:D32"/>
    <mergeCell ref="E31:E32"/>
    <mergeCell ref="F31:F32"/>
    <mergeCell ref="G31:G32"/>
    <mergeCell ref="B36:B37"/>
    <mergeCell ref="D36:D37"/>
    <mergeCell ref="E36:E37"/>
    <mergeCell ref="F36:F37"/>
    <mergeCell ref="G36:G37"/>
    <mergeCell ref="B38:B39"/>
    <mergeCell ref="D38:D39"/>
    <mergeCell ref="E38:E39"/>
    <mergeCell ref="F38:F39"/>
    <mergeCell ref="G38:G39"/>
    <mergeCell ref="B40:B41"/>
    <mergeCell ref="D40:D41"/>
    <mergeCell ref="E40:E41"/>
    <mergeCell ref="F40:F41"/>
    <mergeCell ref="G40:G41"/>
    <mergeCell ref="B42:B43"/>
    <mergeCell ref="D42:D43"/>
    <mergeCell ref="E42:E43"/>
    <mergeCell ref="F42:F43"/>
    <mergeCell ref="G42:G43"/>
    <mergeCell ref="B44:B45"/>
    <mergeCell ref="D44:D45"/>
    <mergeCell ref="E44:E45"/>
    <mergeCell ref="F44:F45"/>
    <mergeCell ref="G44:G45"/>
    <mergeCell ref="B46:B47"/>
    <mergeCell ref="D46:D47"/>
    <mergeCell ref="E46:E47"/>
    <mergeCell ref="F46:F47"/>
    <mergeCell ref="G46:G47"/>
    <mergeCell ref="B52:B53"/>
    <mergeCell ref="D52:D53"/>
    <mergeCell ref="E52:E53"/>
    <mergeCell ref="F52:F53"/>
    <mergeCell ref="G52:G53"/>
    <mergeCell ref="B54:G54"/>
    <mergeCell ref="B48:B49"/>
    <mergeCell ref="D48:D49"/>
    <mergeCell ref="E48:E49"/>
    <mergeCell ref="F48:F49"/>
    <mergeCell ref="G48:G49"/>
    <mergeCell ref="B50:B51"/>
    <mergeCell ref="D50:D51"/>
    <mergeCell ref="E50:E51"/>
    <mergeCell ref="F50:F51"/>
    <mergeCell ref="G50:G51"/>
    <mergeCell ref="B55:B56"/>
    <mergeCell ref="D55:D56"/>
    <mergeCell ref="E55:E56"/>
    <mergeCell ref="F55:F56"/>
    <mergeCell ref="G55:G56"/>
    <mergeCell ref="B57:B58"/>
    <mergeCell ref="D57:D58"/>
    <mergeCell ref="E57:E58"/>
    <mergeCell ref="F57:F58"/>
    <mergeCell ref="G57:G58"/>
    <mergeCell ref="B59:B60"/>
    <mergeCell ref="D59:D60"/>
    <mergeCell ref="E59:E60"/>
    <mergeCell ref="F59:F60"/>
    <mergeCell ref="G59:G60"/>
    <mergeCell ref="B61:B62"/>
    <mergeCell ref="D61:D62"/>
    <mergeCell ref="E61:E62"/>
    <mergeCell ref="F61:F62"/>
    <mergeCell ref="G61:G62"/>
    <mergeCell ref="B63:B64"/>
    <mergeCell ref="D63:D64"/>
    <mergeCell ref="E63:E64"/>
    <mergeCell ref="F63:F64"/>
    <mergeCell ref="G63:G64"/>
    <mergeCell ref="B65:B66"/>
    <mergeCell ref="D65:D66"/>
    <mergeCell ref="E65:E66"/>
    <mergeCell ref="F65:F66"/>
    <mergeCell ref="G65:G66"/>
    <mergeCell ref="B67:B68"/>
    <mergeCell ref="D67:D68"/>
    <mergeCell ref="E67:E68"/>
    <mergeCell ref="F67:F68"/>
    <mergeCell ref="G67:G68"/>
    <mergeCell ref="B69:B70"/>
    <mergeCell ref="D69:D70"/>
    <mergeCell ref="E69:E70"/>
    <mergeCell ref="F69:F70"/>
    <mergeCell ref="G69:G70"/>
    <mergeCell ref="B75:G75"/>
    <mergeCell ref="B76:B77"/>
    <mergeCell ref="D76:D77"/>
    <mergeCell ref="E76:E77"/>
    <mergeCell ref="F76:F77"/>
    <mergeCell ref="G76:G77"/>
    <mergeCell ref="B71:B72"/>
    <mergeCell ref="D71:D72"/>
    <mergeCell ref="E71:E72"/>
    <mergeCell ref="F71:F72"/>
    <mergeCell ref="G71:G72"/>
    <mergeCell ref="B73:B74"/>
    <mergeCell ref="D73:D74"/>
    <mergeCell ref="E73:E74"/>
    <mergeCell ref="F73:F74"/>
    <mergeCell ref="G73:G74"/>
    <mergeCell ref="B82:G82"/>
    <mergeCell ref="B83:B84"/>
    <mergeCell ref="D83:D84"/>
    <mergeCell ref="E83:E84"/>
    <mergeCell ref="F83:F84"/>
    <mergeCell ref="G83:G84"/>
    <mergeCell ref="B78:B79"/>
    <mergeCell ref="D78:D79"/>
    <mergeCell ref="E78:E79"/>
    <mergeCell ref="F78:F79"/>
    <mergeCell ref="G78:G79"/>
    <mergeCell ref="B80:B81"/>
    <mergeCell ref="D80:D81"/>
    <mergeCell ref="E80:E81"/>
    <mergeCell ref="F80:F81"/>
    <mergeCell ref="G80:G81"/>
    <mergeCell ref="B85:B86"/>
    <mergeCell ref="D85:D86"/>
    <mergeCell ref="E85:E86"/>
    <mergeCell ref="F85:F86"/>
    <mergeCell ref="G85:G86"/>
    <mergeCell ref="B87:B88"/>
    <mergeCell ref="D87:D88"/>
    <mergeCell ref="E87:E88"/>
    <mergeCell ref="F87:F88"/>
    <mergeCell ref="G87:G88"/>
    <mergeCell ref="B89:B90"/>
    <mergeCell ref="D89:D90"/>
    <mergeCell ref="E89:E90"/>
    <mergeCell ref="F89:F90"/>
    <mergeCell ref="G89:G90"/>
    <mergeCell ref="B91:B92"/>
    <mergeCell ref="D91:D92"/>
    <mergeCell ref="E91:E92"/>
    <mergeCell ref="F91:F92"/>
    <mergeCell ref="G91:G92"/>
    <mergeCell ref="B93:B94"/>
    <mergeCell ref="D93:D94"/>
    <mergeCell ref="E93:E94"/>
    <mergeCell ref="F93:F94"/>
    <mergeCell ref="G93:G94"/>
    <mergeCell ref="B95:B96"/>
    <mergeCell ref="D95:D96"/>
    <mergeCell ref="E95:E96"/>
    <mergeCell ref="F95:F96"/>
    <mergeCell ref="G95:G96"/>
    <mergeCell ref="B97:B98"/>
    <mergeCell ref="D97:D98"/>
    <mergeCell ref="E97:E98"/>
    <mergeCell ref="F97:F98"/>
    <mergeCell ref="G97:G98"/>
    <mergeCell ref="B99:B100"/>
    <mergeCell ref="D99:D100"/>
    <mergeCell ref="E99:E100"/>
    <mergeCell ref="F99:F100"/>
    <mergeCell ref="G99:G100"/>
    <mergeCell ref="B105:B106"/>
    <mergeCell ref="D105:D106"/>
    <mergeCell ref="E105:E106"/>
    <mergeCell ref="F105:F106"/>
    <mergeCell ref="G105:G106"/>
    <mergeCell ref="B107:G107"/>
    <mergeCell ref="B101:B102"/>
    <mergeCell ref="D101:D102"/>
    <mergeCell ref="E101:E102"/>
    <mergeCell ref="F101:F102"/>
    <mergeCell ref="G101:G102"/>
    <mergeCell ref="B103:B104"/>
    <mergeCell ref="D103:D104"/>
    <mergeCell ref="E103:E104"/>
    <mergeCell ref="F103:F104"/>
    <mergeCell ref="G103:G104"/>
    <mergeCell ref="C117:F117"/>
    <mergeCell ref="C118:F118"/>
    <mergeCell ref="C119:F119"/>
    <mergeCell ref="C109:F109"/>
    <mergeCell ref="B112:G112"/>
    <mergeCell ref="B113:B114"/>
    <mergeCell ref="C113:C114"/>
    <mergeCell ref="D113:D114"/>
    <mergeCell ref="E113:E114"/>
    <mergeCell ref="G113:G114"/>
  </mergeCells>
  <conditionalFormatting sqref="E120:E1048576">
    <cfRule type="cellIs" dxfId="404" priority="130" operator="equal">
      <formula>0</formula>
    </cfRule>
  </conditionalFormatting>
  <conditionalFormatting sqref="E109">
    <cfRule type="cellIs" dxfId="403" priority="127" operator="equal">
      <formula>0</formula>
    </cfRule>
  </conditionalFormatting>
  <conditionalFormatting sqref="D16:D17">
    <cfRule type="cellIs" dxfId="402" priority="126" operator="equal">
      <formula>0</formula>
    </cfRule>
  </conditionalFormatting>
  <conditionalFormatting sqref="F16:F17">
    <cfRule type="cellIs" dxfId="401" priority="125" operator="lessThan">
      <formula>1</formula>
    </cfRule>
  </conditionalFormatting>
  <conditionalFormatting sqref="D22:D23">
    <cfRule type="cellIs" dxfId="400" priority="124" operator="equal">
      <formula>0</formula>
    </cfRule>
  </conditionalFormatting>
  <conditionalFormatting sqref="D40:D41">
    <cfRule type="cellIs" dxfId="399" priority="121" operator="equal">
      <formula>0</formula>
    </cfRule>
  </conditionalFormatting>
  <conditionalFormatting sqref="D108:E108">
    <cfRule type="cellIs" dxfId="398" priority="129" operator="equal">
      <formula>0</formula>
    </cfRule>
  </conditionalFormatting>
  <conditionalFormatting sqref="F108 F27:F30">
    <cfRule type="cellIs" dxfId="397" priority="128" operator="lessThan">
      <formula>1</formula>
    </cfRule>
  </conditionalFormatting>
  <conditionalFormatting sqref="D42:D43">
    <cfRule type="cellIs" dxfId="396" priority="118" operator="equal">
      <formula>0</formula>
    </cfRule>
  </conditionalFormatting>
  <conditionalFormatting sqref="D25:D26">
    <cfRule type="cellIs" dxfId="395" priority="116" operator="equal">
      <formula>0</formula>
    </cfRule>
  </conditionalFormatting>
  <conditionalFormatting sqref="F25:F26">
    <cfRule type="cellIs" dxfId="394" priority="115" operator="lessThan">
      <formula>1</formula>
    </cfRule>
  </conditionalFormatting>
  <conditionalFormatting sqref="E50:E51">
    <cfRule type="cellIs" dxfId="393" priority="114" operator="equal">
      <formula>0</formula>
    </cfRule>
  </conditionalFormatting>
  <conditionalFormatting sqref="D50:D51">
    <cfRule type="cellIs" dxfId="392" priority="113" operator="equal">
      <formula>0</formula>
    </cfRule>
  </conditionalFormatting>
  <conditionalFormatting sqref="F50:F51">
    <cfRule type="cellIs" dxfId="391" priority="112" operator="lessThan">
      <formula>1</formula>
    </cfRule>
  </conditionalFormatting>
  <conditionalFormatting sqref="D27:D28">
    <cfRule type="cellIs" dxfId="390" priority="111" operator="equal">
      <formula>0</formula>
    </cfRule>
  </conditionalFormatting>
  <conditionalFormatting sqref="D57:D58">
    <cfRule type="cellIs" dxfId="389" priority="109" operator="equal">
      <formula>0</formula>
    </cfRule>
  </conditionalFormatting>
  <conditionalFormatting sqref="E59:E60">
    <cfRule type="cellIs" dxfId="388" priority="107" operator="equal">
      <formula>0</formula>
    </cfRule>
  </conditionalFormatting>
  <conditionalFormatting sqref="F57:F58">
    <cfRule type="cellIs" dxfId="387" priority="108" operator="lessThan">
      <formula>1</formula>
    </cfRule>
  </conditionalFormatting>
  <conditionalFormatting sqref="D59:D60">
    <cfRule type="cellIs" dxfId="386" priority="106" operator="equal">
      <formula>0</formula>
    </cfRule>
  </conditionalFormatting>
  <conditionalFormatting sqref="F59:F60">
    <cfRule type="cellIs" dxfId="385" priority="105" operator="lessThan">
      <formula>1</formula>
    </cfRule>
  </conditionalFormatting>
  <conditionalFormatting sqref="E76:E77">
    <cfRule type="cellIs" dxfId="384" priority="104" operator="equal">
      <formula>0</formula>
    </cfRule>
  </conditionalFormatting>
  <conditionalFormatting sqref="E34:E35">
    <cfRule type="cellIs" dxfId="383" priority="100" operator="equal">
      <formula>0</formula>
    </cfRule>
  </conditionalFormatting>
  <conditionalFormatting sqref="D78:D79">
    <cfRule type="cellIs" dxfId="382" priority="94" operator="equal">
      <formula>0</formula>
    </cfRule>
  </conditionalFormatting>
  <conditionalFormatting sqref="D34:D35">
    <cfRule type="cellIs" dxfId="381" priority="99" operator="equal">
      <formula>0</formula>
    </cfRule>
  </conditionalFormatting>
  <conditionalFormatting sqref="D18:D19">
    <cfRule type="cellIs" dxfId="380" priority="97" operator="equal">
      <formula>0</formula>
    </cfRule>
  </conditionalFormatting>
  <conditionalFormatting sqref="D101:D102">
    <cfRule type="cellIs" dxfId="379" priority="62" operator="equal">
      <formula>0</formula>
    </cfRule>
  </conditionalFormatting>
  <conditionalFormatting sqref="D29:D30">
    <cfRule type="cellIs" dxfId="378" priority="95" operator="equal">
      <formula>0</formula>
    </cfRule>
  </conditionalFormatting>
  <conditionalFormatting sqref="D44:D45">
    <cfRule type="cellIs" dxfId="377" priority="91" operator="equal">
      <formula>0</formula>
    </cfRule>
  </conditionalFormatting>
  <conditionalFormatting sqref="D76:D77">
    <cfRule type="cellIs" dxfId="376" priority="93" operator="equal">
      <formula>0</formula>
    </cfRule>
  </conditionalFormatting>
  <conditionalFormatting sqref="E44:E45">
    <cfRule type="cellIs" dxfId="375" priority="92" operator="equal">
      <formula>0</formula>
    </cfRule>
  </conditionalFormatting>
  <conditionalFormatting sqref="D91:D92">
    <cfRule type="cellIs" dxfId="374" priority="59" operator="equal">
      <formula>0</formula>
    </cfRule>
  </conditionalFormatting>
  <conditionalFormatting sqref="D36:D37">
    <cfRule type="cellIs" dxfId="373" priority="86" operator="equal">
      <formula>0</formula>
    </cfRule>
  </conditionalFormatting>
  <conditionalFormatting sqref="D38:D39">
    <cfRule type="cellIs" dxfId="372" priority="89" operator="equal">
      <formula>0</formula>
    </cfRule>
  </conditionalFormatting>
  <conditionalFormatting sqref="D61:D62">
    <cfRule type="cellIs" dxfId="371" priority="83" operator="equal">
      <formula>0</formula>
    </cfRule>
  </conditionalFormatting>
  <conditionalFormatting sqref="D65:D66">
    <cfRule type="cellIs" dxfId="370" priority="77" operator="equal">
      <formula>0</formula>
    </cfRule>
  </conditionalFormatting>
  <conditionalFormatting sqref="D63:D64">
    <cfRule type="cellIs" dxfId="369" priority="80" operator="equal">
      <formula>0</formula>
    </cfRule>
  </conditionalFormatting>
  <conditionalFormatting sqref="D71:D72">
    <cfRule type="cellIs" dxfId="368" priority="74" operator="equal">
      <formula>0</formula>
    </cfRule>
  </conditionalFormatting>
  <conditionalFormatting sqref="D83:D84">
    <cfRule type="cellIs" dxfId="367" priority="71" operator="equal">
      <formula>0</formula>
    </cfRule>
  </conditionalFormatting>
  <conditionalFormatting sqref="D85:D86">
    <cfRule type="cellIs" dxfId="366" priority="68" operator="equal">
      <formula>0</formula>
    </cfRule>
  </conditionalFormatting>
  <conditionalFormatting sqref="D89:D90">
    <cfRule type="cellIs" dxfId="365" priority="65" operator="equal">
      <formula>0</formula>
    </cfRule>
  </conditionalFormatting>
  <conditionalFormatting sqref="F20:F21">
    <cfRule type="cellIs" dxfId="364" priority="53" operator="lessThan">
      <formula>1</formula>
    </cfRule>
  </conditionalFormatting>
  <conditionalFormatting sqref="D103:D104">
    <cfRule type="cellIs" dxfId="363" priority="56" operator="equal">
      <formula>0</formula>
    </cfRule>
  </conditionalFormatting>
  <conditionalFormatting sqref="D67:D68">
    <cfRule type="cellIs" dxfId="362" priority="48" operator="equal">
      <formula>0</formula>
    </cfRule>
  </conditionalFormatting>
  <conditionalFormatting sqref="F67:F68">
    <cfRule type="cellIs" dxfId="361" priority="47" operator="lessThan">
      <formula>1</formula>
    </cfRule>
  </conditionalFormatting>
  <conditionalFormatting sqref="E67:E68">
    <cfRule type="cellIs" dxfId="360" priority="49" operator="equal">
      <formula>0</formula>
    </cfRule>
  </conditionalFormatting>
  <conditionalFormatting sqref="D87:D88">
    <cfRule type="cellIs" dxfId="359" priority="45" operator="equal">
      <formula>0</formula>
    </cfRule>
  </conditionalFormatting>
  <conditionalFormatting sqref="F87:F88">
    <cfRule type="cellIs" dxfId="358" priority="44" operator="lessThan">
      <formula>1</formula>
    </cfRule>
  </conditionalFormatting>
  <conditionalFormatting sqref="E87:E88">
    <cfRule type="cellIs" dxfId="357" priority="46" operator="equal">
      <formula>0</formula>
    </cfRule>
  </conditionalFormatting>
  <conditionalFormatting sqref="E99:E100">
    <cfRule type="cellIs" dxfId="356" priority="43" operator="equal">
      <formula>0</formula>
    </cfRule>
  </conditionalFormatting>
  <conditionalFormatting sqref="D99:D100">
    <cfRule type="cellIs" dxfId="355" priority="42" operator="equal">
      <formula>0</formula>
    </cfRule>
  </conditionalFormatting>
  <conditionalFormatting sqref="F99:F100">
    <cfRule type="cellIs" dxfId="354" priority="41" operator="lessThan">
      <formula>1</formula>
    </cfRule>
  </conditionalFormatting>
  <conditionalFormatting sqref="D31:D32">
    <cfRule type="cellIs" dxfId="353" priority="40" operator="equal">
      <formula>0</formula>
    </cfRule>
  </conditionalFormatting>
  <conditionalFormatting sqref="D69:D70">
    <cfRule type="cellIs" dxfId="352" priority="37" operator="equal">
      <formula>0</formula>
    </cfRule>
  </conditionalFormatting>
  <conditionalFormatting sqref="D97:D98">
    <cfRule type="cellIs" dxfId="351" priority="34" operator="equal">
      <formula>0</formula>
    </cfRule>
  </conditionalFormatting>
  <conditionalFormatting sqref="D93:D94">
    <cfRule type="cellIs" dxfId="350" priority="31" operator="equal">
      <formula>0</formula>
    </cfRule>
  </conditionalFormatting>
  <conditionalFormatting sqref="D46:D47">
    <cfRule type="cellIs" dxfId="349" priority="28" operator="equal">
      <formula>0</formula>
    </cfRule>
  </conditionalFormatting>
  <conditionalFormatting sqref="D80:D81">
    <cfRule type="cellIs" dxfId="348" priority="24" operator="equal">
      <formula>0</formula>
    </cfRule>
  </conditionalFormatting>
  <conditionalFormatting sqref="D73:D74">
    <cfRule type="cellIs" dxfId="347" priority="22" operator="equal">
      <formula>0</formula>
    </cfRule>
  </conditionalFormatting>
  <conditionalFormatting sqref="D105:D106">
    <cfRule type="cellIs" dxfId="346" priority="19" operator="equal">
      <formula>0</formula>
    </cfRule>
  </conditionalFormatting>
  <conditionalFormatting sqref="D55:D56">
    <cfRule type="cellIs" dxfId="345" priority="16" operator="equal">
      <formula>0</formula>
    </cfRule>
  </conditionalFormatting>
  <conditionalFormatting sqref="E18:E19">
    <cfRule type="cellIs" dxfId="344" priority="12" operator="equal">
      <formula>0</formula>
    </cfRule>
  </conditionalFormatting>
  <conditionalFormatting sqref="E22:E23">
    <cfRule type="cellIs" dxfId="343" priority="13" operator="equal">
      <formula>0</formula>
    </cfRule>
  </conditionalFormatting>
  <conditionalFormatting sqref="E25:E26">
    <cfRule type="cellIs" dxfId="342" priority="10" operator="equal">
      <formula>0</formula>
    </cfRule>
  </conditionalFormatting>
  <conditionalFormatting sqref="E27:E28">
    <cfRule type="cellIs" dxfId="341" priority="9" operator="equal">
      <formula>0</formula>
    </cfRule>
  </conditionalFormatting>
  <conditionalFormatting sqref="E31:E32">
    <cfRule type="cellIs" dxfId="340" priority="7" operator="equal">
      <formula>0</formula>
    </cfRule>
  </conditionalFormatting>
  <conditionalFormatting sqref="E95:E96">
    <cfRule type="cellIs" dxfId="339" priority="6" operator="equal">
      <formula>0</formula>
    </cfRule>
  </conditionalFormatting>
  <conditionalFormatting sqref="D95:D96">
    <cfRule type="cellIs" dxfId="338" priority="5" operator="equal">
      <formula>0</formula>
    </cfRule>
  </conditionalFormatting>
  <conditionalFormatting sqref="F95:F96">
    <cfRule type="cellIs" dxfId="337" priority="4" operator="lessThan">
      <formula>1</formula>
    </cfRule>
  </conditionalFormatting>
  <conditionalFormatting sqref="E42:E43">
    <cfRule type="cellIs" dxfId="336" priority="119" operator="equal">
      <formula>0</formula>
    </cfRule>
  </conditionalFormatting>
  <conditionalFormatting sqref="F42:F45">
    <cfRule type="cellIs" dxfId="335" priority="117" operator="lessThan">
      <formula>1</formula>
    </cfRule>
  </conditionalFormatting>
  <conditionalFormatting sqref="F22:F23">
    <cfRule type="cellIs" dxfId="334" priority="123" operator="lessThan">
      <formula>1</formula>
    </cfRule>
  </conditionalFormatting>
  <conditionalFormatting sqref="F40:F41">
    <cfRule type="cellIs" dxfId="333" priority="120" operator="lessThan">
      <formula>1</formula>
    </cfRule>
  </conditionalFormatting>
  <conditionalFormatting sqref="E40:E41">
    <cfRule type="cellIs" dxfId="332" priority="122" operator="equal">
      <formula>0</formula>
    </cfRule>
  </conditionalFormatting>
  <conditionalFormatting sqref="E57:E58">
    <cfRule type="cellIs" dxfId="331" priority="110" operator="equal">
      <formula>0</formula>
    </cfRule>
  </conditionalFormatting>
  <conditionalFormatting sqref="E78:E79">
    <cfRule type="cellIs" dxfId="330" priority="102" operator="equal">
      <formula>0</formula>
    </cfRule>
  </conditionalFormatting>
  <conditionalFormatting sqref="F76:F77">
    <cfRule type="cellIs" dxfId="329" priority="103" operator="lessThan">
      <formula>1</formula>
    </cfRule>
  </conditionalFormatting>
  <conditionalFormatting sqref="F78:F79">
    <cfRule type="cellIs" dxfId="328" priority="101" operator="lessThan">
      <formula>1</formula>
    </cfRule>
  </conditionalFormatting>
  <conditionalFormatting sqref="F34:F35">
    <cfRule type="cellIs" dxfId="327" priority="98" operator="lessThan">
      <formula>1</formula>
    </cfRule>
  </conditionalFormatting>
  <conditionalFormatting sqref="F18:F19">
    <cfRule type="cellIs" dxfId="326" priority="96" operator="lessThan">
      <formula>1</formula>
    </cfRule>
  </conditionalFormatting>
  <conditionalFormatting sqref="E36:E37">
    <cfRule type="cellIs" dxfId="325" priority="87" operator="equal">
      <formula>0</formula>
    </cfRule>
  </conditionalFormatting>
  <conditionalFormatting sqref="F89:F90">
    <cfRule type="cellIs" dxfId="324" priority="64" operator="lessThan">
      <formula>1</formula>
    </cfRule>
  </conditionalFormatting>
  <conditionalFormatting sqref="F101:F102">
    <cfRule type="cellIs" dxfId="323" priority="61" operator="lessThan">
      <formula>1</formula>
    </cfRule>
  </conditionalFormatting>
  <conditionalFormatting sqref="E89:E90">
    <cfRule type="cellIs" dxfId="322" priority="66" operator="equal">
      <formula>0</formula>
    </cfRule>
  </conditionalFormatting>
  <conditionalFormatting sqref="E38:E39">
    <cfRule type="cellIs" dxfId="321" priority="90" operator="equal">
      <formula>0</formula>
    </cfRule>
  </conditionalFormatting>
  <conditionalFormatting sqref="E101:E102">
    <cfRule type="cellIs" dxfId="320" priority="63" operator="equal">
      <formula>0</formula>
    </cfRule>
  </conditionalFormatting>
  <conditionalFormatting sqref="F38:F39">
    <cfRule type="cellIs" dxfId="319" priority="88" operator="lessThan">
      <formula>1</formula>
    </cfRule>
  </conditionalFormatting>
  <conditionalFormatting sqref="F36:F37">
    <cfRule type="cellIs" dxfId="318" priority="85" operator="lessThan">
      <formula>1</formula>
    </cfRule>
  </conditionalFormatting>
  <conditionalFormatting sqref="E63:E64">
    <cfRule type="cellIs" dxfId="317" priority="81" operator="equal">
      <formula>0</formula>
    </cfRule>
  </conditionalFormatting>
  <conditionalFormatting sqref="E61:E62">
    <cfRule type="cellIs" dxfId="316" priority="84" operator="equal">
      <formula>0</formula>
    </cfRule>
  </conditionalFormatting>
  <conditionalFormatting sqref="F61:F62">
    <cfRule type="cellIs" dxfId="315" priority="82" operator="lessThan">
      <formula>1</formula>
    </cfRule>
  </conditionalFormatting>
  <conditionalFormatting sqref="E65:E66">
    <cfRule type="cellIs" dxfId="314" priority="78" operator="equal">
      <formula>0</formula>
    </cfRule>
  </conditionalFormatting>
  <conditionalFormatting sqref="F63:F64">
    <cfRule type="cellIs" dxfId="313" priority="79" operator="lessThan">
      <formula>1</formula>
    </cfRule>
  </conditionalFormatting>
  <conditionalFormatting sqref="F65:F66">
    <cfRule type="cellIs" dxfId="312" priority="76" operator="lessThan">
      <formula>1</formula>
    </cfRule>
  </conditionalFormatting>
  <conditionalFormatting sqref="E71:E72">
    <cfRule type="cellIs" dxfId="311" priority="75" operator="equal">
      <formula>0</formula>
    </cfRule>
  </conditionalFormatting>
  <conditionalFormatting sqref="F71:F72">
    <cfRule type="cellIs" dxfId="310" priority="73" operator="lessThan">
      <formula>1</formula>
    </cfRule>
  </conditionalFormatting>
  <conditionalFormatting sqref="E83:E84">
    <cfRule type="cellIs" dxfId="309" priority="72" operator="equal">
      <formula>0</formula>
    </cfRule>
  </conditionalFormatting>
  <conditionalFormatting sqref="F83:F84">
    <cfRule type="cellIs" dxfId="308" priority="70" operator="lessThan">
      <formula>1</formula>
    </cfRule>
  </conditionalFormatting>
  <conditionalFormatting sqref="E85:E86">
    <cfRule type="cellIs" dxfId="307" priority="69" operator="equal">
      <formula>0</formula>
    </cfRule>
  </conditionalFormatting>
  <conditionalFormatting sqref="F85:F86">
    <cfRule type="cellIs" dxfId="306" priority="67" operator="lessThan">
      <formula>1</formula>
    </cfRule>
  </conditionalFormatting>
  <conditionalFormatting sqref="E91:E92">
    <cfRule type="cellIs" dxfId="305" priority="60" operator="equal">
      <formula>0</formula>
    </cfRule>
  </conditionalFormatting>
  <conditionalFormatting sqref="F91:F92">
    <cfRule type="cellIs" dxfId="304" priority="58" operator="lessThan">
      <formula>1</formula>
    </cfRule>
  </conditionalFormatting>
  <conditionalFormatting sqref="F103:F104">
    <cfRule type="cellIs" dxfId="303" priority="55" operator="lessThan">
      <formula>1</formula>
    </cfRule>
  </conditionalFormatting>
  <conditionalFormatting sqref="E103:E104">
    <cfRule type="cellIs" dxfId="302" priority="57" operator="equal">
      <formula>0</formula>
    </cfRule>
  </conditionalFormatting>
  <conditionalFormatting sqref="D20:D21">
    <cfRule type="cellIs" dxfId="301" priority="54" operator="equal">
      <formula>0</formula>
    </cfRule>
  </conditionalFormatting>
  <conditionalFormatting sqref="E48:E49">
    <cfRule type="cellIs" dxfId="300" priority="52" operator="equal">
      <formula>0</formula>
    </cfRule>
  </conditionalFormatting>
  <conditionalFormatting sqref="D48:D49">
    <cfRule type="cellIs" dxfId="299" priority="51" operator="equal">
      <formula>0</formula>
    </cfRule>
  </conditionalFormatting>
  <conditionalFormatting sqref="F48:F49">
    <cfRule type="cellIs" dxfId="298" priority="50" operator="lessThan">
      <formula>1</formula>
    </cfRule>
  </conditionalFormatting>
  <conditionalFormatting sqref="E97:E98">
    <cfRule type="cellIs" dxfId="297" priority="35" operator="equal">
      <formula>0</formula>
    </cfRule>
  </conditionalFormatting>
  <conditionalFormatting sqref="F31:F32">
    <cfRule type="cellIs" dxfId="296" priority="39" operator="lessThan">
      <formula>1</formula>
    </cfRule>
  </conditionalFormatting>
  <conditionalFormatting sqref="E69:E70">
    <cfRule type="cellIs" dxfId="295" priority="38" operator="equal">
      <formula>0</formula>
    </cfRule>
  </conditionalFormatting>
  <conditionalFormatting sqref="F69:F70">
    <cfRule type="cellIs" dxfId="294" priority="36" operator="lessThan">
      <formula>1</formula>
    </cfRule>
  </conditionalFormatting>
  <conditionalFormatting sqref="F97:F98">
    <cfRule type="cellIs" dxfId="293" priority="33" operator="lessThan">
      <formula>1</formula>
    </cfRule>
  </conditionalFormatting>
  <conditionalFormatting sqref="E93:E94">
    <cfRule type="cellIs" dxfId="292" priority="32" operator="equal">
      <formula>0</formula>
    </cfRule>
  </conditionalFormatting>
  <conditionalFormatting sqref="F93:F94">
    <cfRule type="cellIs" dxfId="291" priority="30" operator="lessThan">
      <formula>1</formula>
    </cfRule>
  </conditionalFormatting>
  <conditionalFormatting sqref="F46:F47">
    <cfRule type="cellIs" dxfId="290" priority="27" operator="lessThan">
      <formula>1</formula>
    </cfRule>
  </conditionalFormatting>
  <conditionalFormatting sqref="E46:E47">
    <cfRule type="cellIs" dxfId="289" priority="29" operator="equal">
      <formula>0</formula>
    </cfRule>
  </conditionalFormatting>
  <conditionalFormatting sqref="E80:E81">
    <cfRule type="cellIs" dxfId="288" priority="26" operator="equal">
      <formula>0</formula>
    </cfRule>
  </conditionalFormatting>
  <conditionalFormatting sqref="F80:F81">
    <cfRule type="cellIs" dxfId="287" priority="25" operator="lessThan">
      <formula>1</formula>
    </cfRule>
  </conditionalFormatting>
  <conditionalFormatting sqref="E73:E74">
    <cfRule type="cellIs" dxfId="286" priority="23" operator="equal">
      <formula>0</formula>
    </cfRule>
  </conditionalFormatting>
  <conditionalFormatting sqref="F73:F74">
    <cfRule type="cellIs" dxfId="285" priority="21" operator="lessThan">
      <formula>1</formula>
    </cfRule>
  </conditionalFormatting>
  <conditionalFormatting sqref="F105:F106">
    <cfRule type="cellIs" dxfId="284" priority="18" operator="lessThan">
      <formula>1</formula>
    </cfRule>
  </conditionalFormatting>
  <conditionalFormatting sqref="E105:E106">
    <cfRule type="cellIs" dxfId="283" priority="20" operator="equal">
      <formula>0</formula>
    </cfRule>
  </conditionalFormatting>
  <conditionalFormatting sqref="E55:E56">
    <cfRule type="cellIs" dxfId="282" priority="17" operator="equal">
      <formula>0</formula>
    </cfRule>
  </conditionalFormatting>
  <conditionalFormatting sqref="F55:F56">
    <cfRule type="cellIs" dxfId="281" priority="15" operator="lessThan">
      <formula>1</formula>
    </cfRule>
  </conditionalFormatting>
  <conditionalFormatting sqref="E16:E17">
    <cfRule type="cellIs" dxfId="280" priority="14" operator="equal">
      <formula>0</formula>
    </cfRule>
  </conditionalFormatting>
  <conditionalFormatting sqref="E20:E21">
    <cfRule type="cellIs" dxfId="279" priority="11" operator="equal">
      <formula>0</formula>
    </cfRule>
  </conditionalFormatting>
  <conditionalFormatting sqref="E29:E30">
    <cfRule type="cellIs" dxfId="278" priority="8" operator="equal">
      <formula>0</formula>
    </cfRule>
  </conditionalFormatting>
  <conditionalFormatting sqref="D52:D53">
    <cfRule type="cellIs" dxfId="277" priority="2" operator="equal">
      <formula>0</formula>
    </cfRule>
  </conditionalFormatting>
  <conditionalFormatting sqref="E52:E53">
    <cfRule type="cellIs" dxfId="276" priority="3" operator="equal">
      <formula>0</formula>
    </cfRule>
  </conditionalFormatting>
  <conditionalFormatting sqref="F52:F53">
    <cfRule type="cellIs" dxfId="275" priority="1" operator="lessThan">
      <formula>1</formula>
    </cfRule>
  </conditionalFormatting>
  <pageMargins left="0.7" right="0.7" top="0.75" bottom="0.75" header="0.3" footer="0.3"/>
  <pageSetup paperSize="9" orientation="portrait" horizont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9DEF5-A889-435F-90ED-002A04732F22}">
  <dimension ref="B2:H120"/>
  <sheetViews>
    <sheetView topLeftCell="A99" zoomScale="85" zoomScaleNormal="85" workbookViewId="0">
      <selection activeCell="C119" sqref="C119:G119"/>
    </sheetView>
  </sheetViews>
  <sheetFormatPr baseColWidth="10" defaultColWidth="11.44140625" defaultRowHeight="13.8" x14ac:dyDescent="0.3"/>
  <cols>
    <col min="1" max="1" width="11.44140625" style="84"/>
    <col min="2" max="2" width="11.109375" style="84" customWidth="1"/>
    <col min="3" max="3" width="81.109375" style="84" customWidth="1"/>
    <col min="4" max="4" width="9.5546875" style="89" customWidth="1"/>
    <col min="5" max="5" width="11.5546875" style="142" customWidth="1"/>
    <col min="6" max="6" width="14.109375" style="92" bestFit="1" customWidth="1"/>
    <col min="7" max="7" width="20.44140625" style="92" customWidth="1"/>
    <col min="8" max="8" width="15.77734375" style="84" bestFit="1" customWidth="1"/>
    <col min="9" max="16384" width="11.44140625" style="84"/>
  </cols>
  <sheetData>
    <row r="2" spans="2:8" ht="15.6" x14ac:dyDescent="0.3">
      <c r="C2" s="120" t="s">
        <v>345</v>
      </c>
    </row>
    <row r="3" spans="2:8" ht="15.6" x14ac:dyDescent="0.3">
      <c r="C3" s="120" t="s">
        <v>298</v>
      </c>
    </row>
    <row r="5" spans="2:8" ht="18" x14ac:dyDescent="0.3">
      <c r="B5" s="143"/>
      <c r="D5" s="84"/>
      <c r="E5" s="84"/>
      <c r="F5" s="85"/>
      <c r="G5" s="86"/>
    </row>
    <row r="6" spans="2:8" ht="17.25" customHeight="1" x14ac:dyDescent="0.25">
      <c r="B6" s="178" t="s">
        <v>33</v>
      </c>
      <c r="C6" s="178" t="s">
        <v>34</v>
      </c>
      <c r="D6" s="178" t="s">
        <v>35</v>
      </c>
      <c r="E6" s="209" t="s">
        <v>36</v>
      </c>
      <c r="F6" s="94" t="s">
        <v>37</v>
      </c>
      <c r="G6" s="180" t="s">
        <v>94</v>
      </c>
    </row>
    <row r="7" spans="2:8" ht="17.25" customHeight="1" x14ac:dyDescent="0.25">
      <c r="B7" s="179"/>
      <c r="C7" s="179"/>
      <c r="D7" s="179"/>
      <c r="E7" s="210"/>
      <c r="F7" s="95" t="s">
        <v>38</v>
      </c>
      <c r="G7" s="181"/>
    </row>
    <row r="8" spans="2:8" ht="17.25" customHeight="1" x14ac:dyDescent="0.3">
      <c r="B8" s="117">
        <v>0</v>
      </c>
      <c r="C8" s="184" t="s">
        <v>191</v>
      </c>
      <c r="D8" s="184"/>
      <c r="E8" s="184"/>
      <c r="F8" s="184"/>
      <c r="G8" s="185"/>
    </row>
    <row r="9" spans="2:8" ht="17.25" customHeight="1" x14ac:dyDescent="0.3">
      <c r="B9" s="108" t="s">
        <v>192</v>
      </c>
      <c r="C9" s="109" t="s">
        <v>193</v>
      </c>
      <c r="D9" s="110" t="s">
        <v>171</v>
      </c>
      <c r="E9" s="126">
        <v>1</v>
      </c>
      <c r="F9" s="111"/>
      <c r="G9" s="111">
        <f>E9*F9</f>
        <v>0</v>
      </c>
      <c r="H9" s="156"/>
    </row>
    <row r="10" spans="2:8" ht="17.25" customHeight="1" x14ac:dyDescent="0.3">
      <c r="B10" s="108" t="s">
        <v>194</v>
      </c>
      <c r="C10" s="109" t="s">
        <v>195</v>
      </c>
      <c r="D10" s="110" t="s">
        <v>171</v>
      </c>
      <c r="E10" s="126">
        <v>1</v>
      </c>
      <c r="F10" s="111"/>
      <c r="G10" s="111">
        <f>E10*F10</f>
        <v>0</v>
      </c>
    </row>
    <row r="11" spans="2:8" ht="17.25" customHeight="1" x14ac:dyDescent="0.3">
      <c r="B11" s="141"/>
      <c r="C11" s="182" t="s">
        <v>196</v>
      </c>
      <c r="D11" s="183"/>
      <c r="E11" s="183"/>
      <c r="F11" s="183"/>
      <c r="G11" s="113">
        <f>G9+G10</f>
        <v>0</v>
      </c>
    </row>
    <row r="12" spans="2:8" ht="17.25" customHeight="1" x14ac:dyDescent="0.3">
      <c r="B12" s="146"/>
      <c r="C12" s="147"/>
      <c r="D12" s="147"/>
      <c r="E12" s="147"/>
      <c r="F12" s="147"/>
      <c r="G12" s="148"/>
    </row>
    <row r="13" spans="2:8" ht="17.25" customHeight="1" x14ac:dyDescent="0.3">
      <c r="D13" s="84"/>
      <c r="E13" s="84"/>
      <c r="F13" s="84"/>
      <c r="G13" s="84"/>
    </row>
    <row r="14" spans="2:8" ht="17.25" customHeight="1" x14ac:dyDescent="0.3">
      <c r="B14" s="80" t="s">
        <v>95</v>
      </c>
      <c r="C14" s="184" t="s">
        <v>311</v>
      </c>
      <c r="D14" s="184"/>
      <c r="E14" s="184"/>
      <c r="F14" s="184"/>
      <c r="G14" s="185"/>
    </row>
    <row r="15" spans="2:8" x14ac:dyDescent="0.3">
      <c r="B15" s="186" t="s">
        <v>113</v>
      </c>
      <c r="C15" s="186"/>
      <c r="D15" s="186"/>
      <c r="E15" s="186"/>
      <c r="F15" s="186"/>
      <c r="G15" s="186"/>
    </row>
    <row r="16" spans="2:8" x14ac:dyDescent="0.3">
      <c r="B16" s="158" t="s">
        <v>116</v>
      </c>
      <c r="C16" s="87" t="s">
        <v>110</v>
      </c>
      <c r="D16" s="160" t="s">
        <v>2</v>
      </c>
      <c r="E16" s="162">
        <v>14.75</v>
      </c>
      <c r="F16" s="164"/>
      <c r="G16" s="166">
        <f t="shared" ref="G16" si="0">E16*F16</f>
        <v>0</v>
      </c>
    </row>
    <row r="17" spans="2:7" x14ac:dyDescent="0.3">
      <c r="B17" s="159"/>
      <c r="C17" s="88" t="s">
        <v>101</v>
      </c>
      <c r="D17" s="161"/>
      <c r="E17" s="163"/>
      <c r="F17" s="165"/>
      <c r="G17" s="167"/>
    </row>
    <row r="18" spans="2:7" x14ac:dyDescent="0.3">
      <c r="B18" s="158" t="s">
        <v>109</v>
      </c>
      <c r="C18" s="87" t="s">
        <v>162</v>
      </c>
      <c r="D18" s="160" t="s">
        <v>4</v>
      </c>
      <c r="E18" s="162">
        <v>2.12</v>
      </c>
      <c r="F18" s="164"/>
      <c r="G18" s="166">
        <f t="shared" ref="G18" si="1">E18*F18</f>
        <v>0</v>
      </c>
    </row>
    <row r="19" spans="2:7" x14ac:dyDescent="0.3">
      <c r="B19" s="159"/>
      <c r="C19" s="88" t="s">
        <v>127</v>
      </c>
      <c r="D19" s="161"/>
      <c r="E19" s="163"/>
      <c r="F19" s="165"/>
      <c r="G19" s="167"/>
    </row>
    <row r="20" spans="2:7" x14ac:dyDescent="0.3">
      <c r="B20" s="158" t="s">
        <v>96</v>
      </c>
      <c r="C20" s="87" t="s">
        <v>163</v>
      </c>
      <c r="D20" s="160" t="s">
        <v>4</v>
      </c>
      <c r="E20" s="162">
        <v>8.16</v>
      </c>
      <c r="F20" s="164"/>
      <c r="G20" s="166">
        <f t="shared" ref="G20" si="2">E20*F20</f>
        <v>0</v>
      </c>
    </row>
    <row r="21" spans="2:7" x14ac:dyDescent="0.3">
      <c r="B21" s="159"/>
      <c r="C21" s="88" t="s">
        <v>164</v>
      </c>
      <c r="D21" s="161"/>
      <c r="E21" s="163"/>
      <c r="F21" s="165"/>
      <c r="G21" s="167"/>
    </row>
    <row r="22" spans="2:7" x14ac:dyDescent="0.3">
      <c r="B22" s="158" t="s">
        <v>97</v>
      </c>
      <c r="C22" s="87" t="s">
        <v>212</v>
      </c>
      <c r="D22" s="160" t="s">
        <v>4</v>
      </c>
      <c r="E22" s="162">
        <f>45%*E18</f>
        <v>0.95400000000000007</v>
      </c>
      <c r="F22" s="164"/>
      <c r="G22" s="166">
        <f t="shared" ref="G22" si="3">E22*F22</f>
        <v>0</v>
      </c>
    </row>
    <row r="23" spans="2:7" x14ac:dyDescent="0.3">
      <c r="B23" s="159"/>
      <c r="C23" s="104" t="s">
        <v>102</v>
      </c>
      <c r="D23" s="161"/>
      <c r="E23" s="163"/>
      <c r="F23" s="165"/>
      <c r="G23" s="167"/>
    </row>
    <row r="24" spans="2:7" x14ac:dyDescent="0.3">
      <c r="B24" s="172" t="s">
        <v>130</v>
      </c>
      <c r="C24" s="173"/>
      <c r="D24" s="173"/>
      <c r="E24" s="173"/>
      <c r="F24" s="173"/>
      <c r="G24" s="174"/>
    </row>
    <row r="25" spans="2:7" ht="20.25" customHeight="1" x14ac:dyDescent="0.3">
      <c r="B25" s="158" t="s">
        <v>98</v>
      </c>
      <c r="C25" s="87" t="s">
        <v>135</v>
      </c>
      <c r="D25" s="160" t="s">
        <v>4</v>
      </c>
      <c r="E25" s="162">
        <f>(E18*0.08/0.4)+(3.38*1*0.08*1.2)</f>
        <v>0.74847999999999992</v>
      </c>
      <c r="F25" s="164"/>
      <c r="G25" s="166">
        <f t="shared" ref="G25" si="4">E25*F25</f>
        <v>0</v>
      </c>
    </row>
    <row r="26" spans="2:7" x14ac:dyDescent="0.3">
      <c r="B26" s="159"/>
      <c r="C26" s="88" t="s">
        <v>299</v>
      </c>
      <c r="D26" s="161"/>
      <c r="E26" s="163"/>
      <c r="F26" s="165"/>
      <c r="G26" s="171"/>
    </row>
    <row r="27" spans="2:7" ht="20.25" customHeight="1" x14ac:dyDescent="0.3">
      <c r="B27" s="158" t="s">
        <v>99</v>
      </c>
      <c r="C27" s="87" t="s">
        <v>165</v>
      </c>
      <c r="D27" s="160" t="s">
        <v>4</v>
      </c>
      <c r="E27" s="162">
        <f>(E18*0.05/0.4)+(3.38*1*0.05*1.2)</f>
        <v>0.46779999999999999</v>
      </c>
      <c r="F27" s="164"/>
      <c r="G27" s="166">
        <f t="shared" ref="G27" si="5">E27*F27</f>
        <v>0</v>
      </c>
    </row>
    <row r="28" spans="2:7" x14ac:dyDescent="0.3">
      <c r="B28" s="159"/>
      <c r="C28" s="88" t="s">
        <v>127</v>
      </c>
      <c r="D28" s="161"/>
      <c r="E28" s="163"/>
      <c r="F28" s="165"/>
      <c r="G28" s="171"/>
    </row>
    <row r="29" spans="2:7" x14ac:dyDescent="0.3">
      <c r="B29" s="158" t="s">
        <v>100</v>
      </c>
      <c r="C29" s="87" t="s">
        <v>203</v>
      </c>
      <c r="D29" s="160" t="s">
        <v>4</v>
      </c>
      <c r="E29" s="162">
        <f>((E18)+(0.81*2))*1.5</f>
        <v>5.61</v>
      </c>
      <c r="F29" s="164"/>
      <c r="G29" s="166">
        <f>E29*F29</f>
        <v>0</v>
      </c>
    </row>
    <row r="30" spans="2:7" x14ac:dyDescent="0.3">
      <c r="B30" s="159"/>
      <c r="C30" s="104" t="s">
        <v>218</v>
      </c>
      <c r="D30" s="161"/>
      <c r="E30" s="163"/>
      <c r="F30" s="165"/>
      <c r="G30" s="171"/>
    </row>
    <row r="31" spans="2:7" x14ac:dyDescent="0.3">
      <c r="B31" s="158" t="s">
        <v>103</v>
      </c>
      <c r="C31" s="87" t="s">
        <v>175</v>
      </c>
      <c r="D31" s="160" t="s">
        <v>2</v>
      </c>
      <c r="E31" s="162">
        <f>((3.38*1)+(1.2*3.38))*1.2</f>
        <v>8.9231999999999996</v>
      </c>
      <c r="F31" s="164"/>
      <c r="G31" s="166">
        <f t="shared" ref="G31" si="6">E31*F31</f>
        <v>0</v>
      </c>
    </row>
    <row r="32" spans="2:7" x14ac:dyDescent="0.3">
      <c r="B32" s="159"/>
      <c r="C32" s="104" t="s">
        <v>174</v>
      </c>
      <c r="D32" s="161"/>
      <c r="E32" s="163"/>
      <c r="F32" s="165"/>
      <c r="G32" s="167"/>
    </row>
    <row r="33" spans="2:7" x14ac:dyDescent="0.3">
      <c r="B33" s="172" t="s">
        <v>131</v>
      </c>
      <c r="C33" s="173"/>
      <c r="D33" s="173"/>
      <c r="E33" s="173"/>
      <c r="F33" s="173"/>
      <c r="G33" s="174"/>
    </row>
    <row r="34" spans="2:7" x14ac:dyDescent="0.3">
      <c r="B34" s="158" t="s">
        <v>117</v>
      </c>
      <c r="C34" s="87" t="s">
        <v>202</v>
      </c>
      <c r="D34" s="160" t="s">
        <v>2</v>
      </c>
      <c r="E34" s="162">
        <f>0.53*0.24*2</f>
        <v>0.25440000000000002</v>
      </c>
      <c r="F34" s="164"/>
      <c r="G34" s="166">
        <f>E34*F34</f>
        <v>0</v>
      </c>
    </row>
    <row r="35" spans="2:7" x14ac:dyDescent="0.3">
      <c r="B35" s="159"/>
      <c r="C35" s="88" t="s">
        <v>128</v>
      </c>
      <c r="D35" s="161"/>
      <c r="E35" s="163"/>
      <c r="F35" s="165"/>
      <c r="G35" s="171"/>
    </row>
    <row r="36" spans="2:7" ht="27.6" x14ac:dyDescent="0.3">
      <c r="B36" s="158" t="s">
        <v>104</v>
      </c>
      <c r="C36" s="87" t="s">
        <v>166</v>
      </c>
      <c r="D36" s="160" t="s">
        <v>2</v>
      </c>
      <c r="E36" s="162">
        <f>(((1.72*2.11)+(1.72*0.2*0.5))*3+(2.11*3.4))*1.2</f>
        <v>22.293119999999995</v>
      </c>
      <c r="F36" s="164"/>
      <c r="G36" s="166">
        <f t="shared" ref="G36" si="7">E36*F36</f>
        <v>0</v>
      </c>
    </row>
    <row r="37" spans="2:7" x14ac:dyDescent="0.3">
      <c r="B37" s="159"/>
      <c r="C37" s="88" t="s">
        <v>167</v>
      </c>
      <c r="D37" s="161"/>
      <c r="E37" s="163"/>
      <c r="F37" s="165"/>
      <c r="G37" s="171"/>
    </row>
    <row r="38" spans="2:7" x14ac:dyDescent="0.3">
      <c r="B38" s="158" t="s">
        <v>105</v>
      </c>
      <c r="C38" s="87" t="s">
        <v>136</v>
      </c>
      <c r="D38" s="160" t="s">
        <v>4</v>
      </c>
      <c r="E38" s="162">
        <f>(((0.1^2)+(1^2))^0.5)*3.38</f>
        <v>3.3968579599388606</v>
      </c>
      <c r="F38" s="164"/>
      <c r="G38" s="166">
        <f t="shared" ref="G38" si="8">E38*F38</f>
        <v>0</v>
      </c>
    </row>
    <row r="39" spans="2:7" x14ac:dyDescent="0.3">
      <c r="B39" s="159"/>
      <c r="C39" s="88" t="s">
        <v>312</v>
      </c>
      <c r="D39" s="161"/>
      <c r="E39" s="163"/>
      <c r="F39" s="165"/>
      <c r="G39" s="171"/>
    </row>
    <row r="40" spans="2:7" x14ac:dyDescent="0.3">
      <c r="B40" s="158" t="s">
        <v>106</v>
      </c>
      <c r="C40" s="87" t="s">
        <v>129</v>
      </c>
      <c r="D40" s="193" t="s">
        <v>4</v>
      </c>
      <c r="E40" s="162">
        <f>0.2*0.2*1.2*2*1.2</f>
        <v>0.11520000000000001</v>
      </c>
      <c r="F40" s="164"/>
      <c r="G40" s="195">
        <f t="shared" ref="G40" si="9">E40*F40</f>
        <v>0</v>
      </c>
    </row>
    <row r="41" spans="2:7" x14ac:dyDescent="0.3">
      <c r="B41" s="159"/>
      <c r="C41" s="88" t="s">
        <v>217</v>
      </c>
      <c r="D41" s="194"/>
      <c r="E41" s="163"/>
      <c r="F41" s="165"/>
      <c r="G41" s="196"/>
    </row>
    <row r="42" spans="2:7" x14ac:dyDescent="0.25">
      <c r="B42" s="158" t="s">
        <v>107</v>
      </c>
      <c r="C42" s="102" t="s">
        <v>114</v>
      </c>
      <c r="D42" s="160" t="s">
        <v>14</v>
      </c>
      <c r="E42" s="162">
        <f>90*E40</f>
        <v>10.368</v>
      </c>
      <c r="F42" s="164"/>
      <c r="G42" s="166">
        <f>E42*F42</f>
        <v>0</v>
      </c>
    </row>
    <row r="43" spans="2:7" x14ac:dyDescent="0.3">
      <c r="B43" s="159"/>
      <c r="C43" s="88" t="s">
        <v>217</v>
      </c>
      <c r="D43" s="161"/>
      <c r="E43" s="163"/>
      <c r="F43" s="165"/>
      <c r="G43" s="167"/>
    </row>
    <row r="44" spans="2:7" x14ac:dyDescent="0.25">
      <c r="B44" s="158" t="s">
        <v>108</v>
      </c>
      <c r="C44" s="102" t="s">
        <v>134</v>
      </c>
      <c r="D44" s="160" t="s">
        <v>2</v>
      </c>
      <c r="E44" s="162">
        <f>((0.2*0.2*2)+(0.2*1.2*2))*3+(0.1*1)+(0.05*3.38)*1.5</f>
        <v>2.0335000000000001</v>
      </c>
      <c r="F44" s="164"/>
      <c r="G44" s="166">
        <f>E44*F44</f>
        <v>0</v>
      </c>
    </row>
    <row r="45" spans="2:7" x14ac:dyDescent="0.25">
      <c r="B45" s="159"/>
      <c r="C45" s="93" t="s">
        <v>148</v>
      </c>
      <c r="D45" s="161"/>
      <c r="E45" s="163"/>
      <c r="F45" s="165"/>
      <c r="G45" s="167"/>
    </row>
    <row r="46" spans="2:7" ht="20.25" customHeight="1" x14ac:dyDescent="0.3">
      <c r="B46" s="158" t="s">
        <v>118</v>
      </c>
      <c r="C46" s="87" t="s">
        <v>215</v>
      </c>
      <c r="D46" s="160" t="s">
        <v>4</v>
      </c>
      <c r="E46" s="162">
        <f>1.02*2*1.2</f>
        <v>2.448</v>
      </c>
      <c r="F46" s="164"/>
      <c r="G46" s="166">
        <f t="shared" ref="G46" si="10">E46*F46</f>
        <v>0</v>
      </c>
    </row>
    <row r="47" spans="2:7" x14ac:dyDescent="0.3">
      <c r="B47" s="159"/>
      <c r="C47" s="88" t="s">
        <v>300</v>
      </c>
      <c r="D47" s="161"/>
      <c r="E47" s="163"/>
      <c r="F47" s="165"/>
      <c r="G47" s="171"/>
    </row>
    <row r="48" spans="2:7" ht="20.25" customHeight="1" x14ac:dyDescent="0.3">
      <c r="B48" s="158" t="s">
        <v>119</v>
      </c>
      <c r="C48" s="87" t="s">
        <v>219</v>
      </c>
      <c r="D48" s="160" t="s">
        <v>93</v>
      </c>
      <c r="E48" s="162">
        <v>2</v>
      </c>
      <c r="F48" s="164"/>
      <c r="G48" s="166">
        <f t="shared" ref="G48" si="11">E48*F48</f>
        <v>0</v>
      </c>
    </row>
    <row r="49" spans="2:7" x14ac:dyDescent="0.3">
      <c r="B49" s="159"/>
      <c r="C49" s="88" t="s">
        <v>168</v>
      </c>
      <c r="D49" s="161"/>
      <c r="E49" s="163"/>
      <c r="F49" s="165"/>
      <c r="G49" s="171"/>
    </row>
    <row r="50" spans="2:7" x14ac:dyDescent="0.3">
      <c r="B50" s="158" t="s">
        <v>120</v>
      </c>
      <c r="C50" s="87" t="s">
        <v>190</v>
      </c>
      <c r="D50" s="160" t="s">
        <v>2</v>
      </c>
      <c r="E50" s="162">
        <f>((E36*2+10.41)*1.2)</f>
        <v>65.99548799999998</v>
      </c>
      <c r="F50" s="164"/>
      <c r="G50" s="166">
        <f t="shared" ref="G50" si="12">E50*F50</f>
        <v>0</v>
      </c>
    </row>
    <row r="51" spans="2:7" x14ac:dyDescent="0.25">
      <c r="B51" s="159"/>
      <c r="C51" s="93" t="s">
        <v>313</v>
      </c>
      <c r="D51" s="161"/>
      <c r="E51" s="163"/>
      <c r="F51" s="165"/>
      <c r="G51" s="171"/>
    </row>
    <row r="52" spans="2:7" ht="27.6" x14ac:dyDescent="0.25">
      <c r="B52" s="158" t="s">
        <v>121</v>
      </c>
      <c r="C52" s="136" t="s">
        <v>301</v>
      </c>
      <c r="D52" s="160" t="s">
        <v>21</v>
      </c>
      <c r="E52" s="162">
        <v>2</v>
      </c>
      <c r="F52" s="164"/>
      <c r="G52" s="166">
        <f t="shared" ref="G52" si="13">E52*F52</f>
        <v>0</v>
      </c>
    </row>
    <row r="53" spans="2:7" x14ac:dyDescent="0.25">
      <c r="B53" s="159"/>
      <c r="C53" s="103" t="s">
        <v>302</v>
      </c>
      <c r="D53" s="161"/>
      <c r="E53" s="163"/>
      <c r="F53" s="165"/>
      <c r="G53" s="167"/>
    </row>
    <row r="54" spans="2:7" x14ac:dyDescent="0.3">
      <c r="B54" s="168" t="s">
        <v>143</v>
      </c>
      <c r="C54" s="169"/>
      <c r="D54" s="169"/>
      <c r="E54" s="169"/>
      <c r="F54" s="169"/>
      <c r="G54" s="170"/>
    </row>
    <row r="55" spans="2:7" ht="41.4" x14ac:dyDescent="0.3">
      <c r="B55" s="158" t="s">
        <v>303</v>
      </c>
      <c r="C55" s="87" t="s">
        <v>304</v>
      </c>
      <c r="D55" s="160" t="s">
        <v>93</v>
      </c>
      <c r="E55" s="162">
        <v>2</v>
      </c>
      <c r="F55" s="164"/>
      <c r="G55" s="166">
        <f>E55*F55</f>
        <v>0</v>
      </c>
    </row>
    <row r="56" spans="2:7" ht="20.25" customHeight="1" x14ac:dyDescent="0.25">
      <c r="B56" s="159"/>
      <c r="C56" s="103" t="s">
        <v>305</v>
      </c>
      <c r="D56" s="161"/>
      <c r="E56" s="163"/>
      <c r="F56" s="165"/>
      <c r="G56" s="171"/>
    </row>
    <row r="57" spans="2:7" x14ac:dyDescent="0.25">
      <c r="B57" s="158" t="s">
        <v>122</v>
      </c>
      <c r="C57" s="102" t="s">
        <v>213</v>
      </c>
      <c r="D57" s="160" t="s">
        <v>25</v>
      </c>
      <c r="E57" s="162">
        <f>(4*3.38)*1.2</f>
        <v>16.224</v>
      </c>
      <c r="F57" s="164"/>
      <c r="G57" s="166">
        <f>E57*F57</f>
        <v>0</v>
      </c>
    </row>
    <row r="58" spans="2:7" x14ac:dyDescent="0.25">
      <c r="B58" s="159"/>
      <c r="C58" s="103" t="s">
        <v>137</v>
      </c>
      <c r="D58" s="161"/>
      <c r="E58" s="163"/>
      <c r="F58" s="165"/>
      <c r="G58" s="171"/>
    </row>
    <row r="59" spans="2:7" x14ac:dyDescent="0.25">
      <c r="B59" s="158" t="s">
        <v>123</v>
      </c>
      <c r="C59" s="102" t="s">
        <v>214</v>
      </c>
      <c r="D59" s="160" t="s">
        <v>25</v>
      </c>
      <c r="E59" s="162">
        <f>((3.38/0.35))*2.44*1.2</f>
        <v>28.276114285714282</v>
      </c>
      <c r="F59" s="164"/>
      <c r="G59" s="166">
        <f>E59*F59</f>
        <v>0</v>
      </c>
    </row>
    <row r="60" spans="2:7" x14ac:dyDescent="0.25">
      <c r="B60" s="159"/>
      <c r="C60" s="103" t="s">
        <v>138</v>
      </c>
      <c r="D60" s="161"/>
      <c r="E60" s="163"/>
      <c r="F60" s="165"/>
      <c r="G60" s="171"/>
    </row>
    <row r="61" spans="2:7" x14ac:dyDescent="0.3">
      <c r="B61" s="158" t="s">
        <v>124</v>
      </c>
      <c r="C61" s="87" t="s">
        <v>205</v>
      </c>
      <c r="D61" s="160" t="s">
        <v>25</v>
      </c>
      <c r="E61" s="162">
        <f>(2.44*2+(3.38*2))*1.2</f>
        <v>13.968</v>
      </c>
      <c r="F61" s="164"/>
      <c r="G61" s="166">
        <f>E61*F61</f>
        <v>0</v>
      </c>
    </row>
    <row r="62" spans="2:7" x14ac:dyDescent="0.25">
      <c r="B62" s="159"/>
      <c r="C62" s="103" t="s">
        <v>169</v>
      </c>
      <c r="D62" s="161"/>
      <c r="E62" s="163"/>
      <c r="F62" s="165"/>
      <c r="G62" s="167"/>
    </row>
    <row r="63" spans="2:7" x14ac:dyDescent="0.25">
      <c r="B63" s="158" t="s">
        <v>125</v>
      </c>
      <c r="C63" s="102" t="s">
        <v>204</v>
      </c>
      <c r="D63" s="160" t="s">
        <v>2</v>
      </c>
      <c r="E63" s="162">
        <f>((2.44*3.38))*1.2</f>
        <v>9.8966399999999997</v>
      </c>
      <c r="F63" s="164"/>
      <c r="G63" s="166">
        <f>E63*F63</f>
        <v>0</v>
      </c>
    </row>
    <row r="64" spans="2:7" x14ac:dyDescent="0.25">
      <c r="B64" s="159"/>
      <c r="C64" s="103" t="s">
        <v>139</v>
      </c>
      <c r="D64" s="161"/>
      <c r="E64" s="163"/>
      <c r="F64" s="165"/>
      <c r="G64" s="171"/>
    </row>
    <row r="65" spans="2:7" ht="27.6" x14ac:dyDescent="0.3">
      <c r="B65" s="158" t="s">
        <v>126</v>
      </c>
      <c r="C65" s="87" t="s">
        <v>216</v>
      </c>
      <c r="D65" s="160" t="s">
        <v>2</v>
      </c>
      <c r="E65" s="162">
        <f>2.44*(3.38)*1.2</f>
        <v>9.8966399999999997</v>
      </c>
      <c r="F65" s="164"/>
      <c r="G65" s="166">
        <f t="shared" ref="G65" si="14">E65*F65</f>
        <v>0</v>
      </c>
    </row>
    <row r="66" spans="2:7" x14ac:dyDescent="0.25">
      <c r="B66" s="159"/>
      <c r="C66" s="103" t="s">
        <v>140</v>
      </c>
      <c r="D66" s="161"/>
      <c r="E66" s="163"/>
      <c r="F66" s="165"/>
      <c r="G66" s="171"/>
    </row>
    <row r="67" spans="2:7" ht="27.6" x14ac:dyDescent="0.3">
      <c r="B67" s="158" t="s">
        <v>281</v>
      </c>
      <c r="C67" s="87" t="s">
        <v>206</v>
      </c>
      <c r="D67" s="160" t="s">
        <v>25</v>
      </c>
      <c r="E67" s="162">
        <f>((2.44*2+2.11*2)+3.38)*1.2</f>
        <v>14.975999999999999</v>
      </c>
      <c r="F67" s="164"/>
      <c r="G67" s="166">
        <f t="shared" ref="G67" si="15">E67*F67</f>
        <v>0</v>
      </c>
    </row>
    <row r="68" spans="2:7" x14ac:dyDescent="0.25">
      <c r="B68" s="159"/>
      <c r="C68" s="103" t="s">
        <v>141</v>
      </c>
      <c r="D68" s="161"/>
      <c r="E68" s="163"/>
      <c r="F68" s="165"/>
      <c r="G68" s="171"/>
    </row>
    <row r="69" spans="2:7" ht="27.6" x14ac:dyDescent="0.3">
      <c r="B69" s="158" t="s">
        <v>149</v>
      </c>
      <c r="C69" s="87" t="s">
        <v>201</v>
      </c>
      <c r="D69" s="160" t="s">
        <v>93</v>
      </c>
      <c r="E69" s="162">
        <v>2</v>
      </c>
      <c r="F69" s="164"/>
      <c r="G69" s="166">
        <f t="shared" ref="G69" si="16">E69*F69</f>
        <v>0</v>
      </c>
    </row>
    <row r="70" spans="2:7" x14ac:dyDescent="0.25">
      <c r="B70" s="159"/>
      <c r="C70" s="103" t="s">
        <v>176</v>
      </c>
      <c r="D70" s="161"/>
      <c r="E70" s="163"/>
      <c r="F70" s="165"/>
      <c r="G70" s="171"/>
    </row>
    <row r="71" spans="2:7" ht="32.4" customHeight="1" x14ac:dyDescent="0.3">
      <c r="B71" s="158" t="s">
        <v>150</v>
      </c>
      <c r="C71" s="87" t="s">
        <v>170</v>
      </c>
      <c r="D71" s="160" t="s">
        <v>171</v>
      </c>
      <c r="E71" s="162">
        <v>1</v>
      </c>
      <c r="F71" s="164"/>
      <c r="G71" s="166">
        <f t="shared" ref="G71" si="17">E71*F71</f>
        <v>0</v>
      </c>
    </row>
    <row r="72" spans="2:7" x14ac:dyDescent="0.25">
      <c r="B72" s="159"/>
      <c r="C72" s="103" t="s">
        <v>220</v>
      </c>
      <c r="D72" s="161"/>
      <c r="E72" s="163"/>
      <c r="F72" s="165"/>
      <c r="G72" s="171"/>
    </row>
    <row r="73" spans="2:7" x14ac:dyDescent="0.3">
      <c r="B73" s="158" t="s">
        <v>151</v>
      </c>
      <c r="C73" s="87" t="s">
        <v>224</v>
      </c>
      <c r="D73" s="160" t="s">
        <v>93</v>
      </c>
      <c r="E73" s="162">
        <v>2</v>
      </c>
      <c r="F73" s="164"/>
      <c r="G73" s="166">
        <f t="shared" ref="G73" si="18">E73*F73</f>
        <v>0</v>
      </c>
    </row>
    <row r="74" spans="2:7" x14ac:dyDescent="0.25">
      <c r="B74" s="159"/>
      <c r="C74" s="103" t="s">
        <v>225</v>
      </c>
      <c r="D74" s="161"/>
      <c r="E74" s="163"/>
      <c r="F74" s="165"/>
      <c r="G74" s="171"/>
    </row>
    <row r="75" spans="2:7" x14ac:dyDescent="0.3">
      <c r="B75" s="168" t="s">
        <v>115</v>
      </c>
      <c r="C75" s="169"/>
      <c r="D75" s="169"/>
      <c r="E75" s="169"/>
      <c r="F75" s="169"/>
      <c r="G75" s="170"/>
    </row>
    <row r="76" spans="2:7" x14ac:dyDescent="0.3">
      <c r="B76" s="158" t="s">
        <v>152</v>
      </c>
      <c r="C76" s="87" t="s">
        <v>132</v>
      </c>
      <c r="D76" s="160" t="s">
        <v>2</v>
      </c>
      <c r="E76" s="162">
        <f>E50-10.41</f>
        <v>55.585487999999984</v>
      </c>
      <c r="F76" s="164"/>
      <c r="G76" s="166">
        <f>E76*F76</f>
        <v>0</v>
      </c>
    </row>
    <row r="77" spans="2:7" x14ac:dyDescent="0.3">
      <c r="B77" s="159"/>
      <c r="C77" s="88" t="s">
        <v>133</v>
      </c>
      <c r="D77" s="161"/>
      <c r="E77" s="163"/>
      <c r="F77" s="165"/>
      <c r="G77" s="171"/>
    </row>
    <row r="78" spans="2:7" x14ac:dyDescent="0.3">
      <c r="B78" s="158" t="s">
        <v>153</v>
      </c>
      <c r="C78" s="87" t="s">
        <v>187</v>
      </c>
      <c r="D78" s="160" t="s">
        <v>2</v>
      </c>
      <c r="E78" s="162">
        <f>E76</f>
        <v>55.585487999999984</v>
      </c>
      <c r="F78" s="164"/>
      <c r="G78" s="166">
        <f>E78*F78</f>
        <v>0</v>
      </c>
    </row>
    <row r="79" spans="2:7" ht="33" customHeight="1" x14ac:dyDescent="0.3">
      <c r="B79" s="159"/>
      <c r="C79" s="88" t="s">
        <v>133</v>
      </c>
      <c r="D79" s="161"/>
      <c r="E79" s="163"/>
      <c r="F79" s="165"/>
      <c r="G79" s="171"/>
    </row>
    <row r="80" spans="2:7" x14ac:dyDescent="0.3">
      <c r="B80" s="158" t="s">
        <v>154</v>
      </c>
      <c r="C80" s="87" t="s">
        <v>221</v>
      </c>
      <c r="D80" s="160" t="s">
        <v>171</v>
      </c>
      <c r="E80" s="162">
        <v>1</v>
      </c>
      <c r="F80" s="164"/>
      <c r="G80" s="166">
        <f>E80*F80</f>
        <v>0</v>
      </c>
    </row>
    <row r="81" spans="2:7" ht="46.8" customHeight="1" x14ac:dyDescent="0.3">
      <c r="B81" s="159"/>
      <c r="C81" s="88" t="s">
        <v>222</v>
      </c>
      <c r="D81" s="161"/>
      <c r="E81" s="163"/>
      <c r="F81" s="165"/>
      <c r="G81" s="171"/>
    </row>
    <row r="82" spans="2:7" x14ac:dyDescent="0.3">
      <c r="B82" s="168" t="s">
        <v>142</v>
      </c>
      <c r="C82" s="169"/>
      <c r="D82" s="169"/>
      <c r="E82" s="169"/>
      <c r="F82" s="169"/>
      <c r="G82" s="170"/>
    </row>
    <row r="83" spans="2:7" x14ac:dyDescent="0.25">
      <c r="B83" s="158" t="s">
        <v>155</v>
      </c>
      <c r="C83" s="102" t="s">
        <v>172</v>
      </c>
      <c r="D83" s="160" t="s">
        <v>93</v>
      </c>
      <c r="E83" s="162">
        <v>2</v>
      </c>
      <c r="F83" s="164"/>
      <c r="G83" s="166">
        <f>E83*F83</f>
        <v>0</v>
      </c>
    </row>
    <row r="84" spans="2:7" x14ac:dyDescent="0.25">
      <c r="B84" s="159"/>
      <c r="C84" s="103" t="s">
        <v>144</v>
      </c>
      <c r="D84" s="161"/>
      <c r="E84" s="163"/>
      <c r="F84" s="165"/>
      <c r="G84" s="171"/>
    </row>
    <row r="85" spans="2:7" x14ac:dyDescent="0.25">
      <c r="B85" s="158" t="s">
        <v>156</v>
      </c>
      <c r="C85" s="102" t="s">
        <v>223</v>
      </c>
      <c r="D85" s="160" t="s">
        <v>93</v>
      </c>
      <c r="E85" s="162">
        <v>8</v>
      </c>
      <c r="F85" s="164"/>
      <c r="G85" s="166">
        <f>E85*F85</f>
        <v>0</v>
      </c>
    </row>
    <row r="86" spans="2:7" x14ac:dyDescent="0.25">
      <c r="B86" s="159"/>
      <c r="C86" s="103" t="s">
        <v>144</v>
      </c>
      <c r="D86" s="161"/>
      <c r="E86" s="163"/>
      <c r="F86" s="165"/>
      <c r="G86" s="171"/>
    </row>
    <row r="87" spans="2:7" x14ac:dyDescent="0.25">
      <c r="B87" s="158" t="s">
        <v>157</v>
      </c>
      <c r="C87" s="102" t="s">
        <v>173</v>
      </c>
      <c r="D87" s="160" t="s">
        <v>25</v>
      </c>
      <c r="E87" s="162">
        <v>12</v>
      </c>
      <c r="F87" s="164"/>
      <c r="G87" s="166">
        <f>E87*F87</f>
        <v>0</v>
      </c>
    </row>
    <row r="88" spans="2:7" x14ac:dyDescent="0.25">
      <c r="B88" s="159"/>
      <c r="C88" s="103" t="s">
        <v>144</v>
      </c>
      <c r="D88" s="161"/>
      <c r="E88" s="163"/>
      <c r="F88" s="165"/>
      <c r="G88" s="171"/>
    </row>
    <row r="89" spans="2:7" x14ac:dyDescent="0.25">
      <c r="B89" s="158" t="s">
        <v>158</v>
      </c>
      <c r="C89" s="102" t="s">
        <v>145</v>
      </c>
      <c r="D89" s="160" t="s">
        <v>25</v>
      </c>
      <c r="E89" s="162">
        <v>10</v>
      </c>
      <c r="F89" s="164"/>
      <c r="G89" s="166">
        <f>E89*F89</f>
        <v>0</v>
      </c>
    </row>
    <row r="90" spans="2:7" x14ac:dyDescent="0.25">
      <c r="B90" s="159"/>
      <c r="C90" s="103" t="s">
        <v>146</v>
      </c>
      <c r="D90" s="161"/>
      <c r="E90" s="163"/>
      <c r="F90" s="165"/>
      <c r="G90" s="167"/>
    </row>
    <row r="91" spans="2:7" x14ac:dyDescent="0.25">
      <c r="B91" s="158" t="s">
        <v>178</v>
      </c>
      <c r="C91" s="102" t="s">
        <v>147</v>
      </c>
      <c r="D91" s="160" t="s">
        <v>93</v>
      </c>
      <c r="E91" s="162">
        <v>2</v>
      </c>
      <c r="F91" s="164"/>
      <c r="G91" s="166">
        <f>E91*F91</f>
        <v>0</v>
      </c>
    </row>
    <row r="92" spans="2:7" x14ac:dyDescent="0.25">
      <c r="B92" s="159"/>
      <c r="C92" s="103" t="s">
        <v>146</v>
      </c>
      <c r="D92" s="161"/>
      <c r="E92" s="163"/>
      <c r="F92" s="165"/>
      <c r="G92" s="167"/>
    </row>
    <row r="93" spans="2:7" x14ac:dyDescent="0.25">
      <c r="B93" s="158" t="s">
        <v>179</v>
      </c>
      <c r="C93" s="102" t="s">
        <v>306</v>
      </c>
      <c r="D93" s="160" t="s">
        <v>93</v>
      </c>
      <c r="E93" s="162">
        <v>2</v>
      </c>
      <c r="F93" s="164"/>
      <c r="G93" s="166">
        <f>E93*F93</f>
        <v>0</v>
      </c>
    </row>
    <row r="94" spans="2:7" x14ac:dyDescent="0.25">
      <c r="B94" s="159"/>
      <c r="C94" s="103" t="s">
        <v>307</v>
      </c>
      <c r="D94" s="161"/>
      <c r="E94" s="163"/>
      <c r="F94" s="165"/>
      <c r="G94" s="167"/>
    </row>
    <row r="95" spans="2:7" x14ac:dyDescent="0.25">
      <c r="B95" s="158" t="s">
        <v>180</v>
      </c>
      <c r="C95" s="102" t="s">
        <v>314</v>
      </c>
      <c r="D95" s="160" t="s">
        <v>93</v>
      </c>
      <c r="E95" s="162">
        <v>1</v>
      </c>
      <c r="F95" s="164"/>
      <c r="G95" s="166">
        <f>E95*F95</f>
        <v>0</v>
      </c>
    </row>
    <row r="96" spans="2:7" x14ac:dyDescent="0.25">
      <c r="B96" s="159"/>
      <c r="C96" s="103" t="s">
        <v>308</v>
      </c>
      <c r="D96" s="161"/>
      <c r="E96" s="163"/>
      <c r="F96" s="165"/>
      <c r="G96" s="167"/>
    </row>
    <row r="97" spans="2:7" x14ac:dyDescent="0.25">
      <c r="B97" s="158" t="s">
        <v>181</v>
      </c>
      <c r="C97" s="102" t="s">
        <v>188</v>
      </c>
      <c r="D97" s="160" t="s">
        <v>93</v>
      </c>
      <c r="E97" s="162">
        <v>4</v>
      </c>
      <c r="F97" s="164"/>
      <c r="G97" s="166">
        <f>E97*F97</f>
        <v>0</v>
      </c>
    </row>
    <row r="98" spans="2:7" x14ac:dyDescent="0.25">
      <c r="B98" s="159"/>
      <c r="C98" s="103" t="s">
        <v>189</v>
      </c>
      <c r="D98" s="161"/>
      <c r="E98" s="163"/>
      <c r="F98" s="165"/>
      <c r="G98" s="167"/>
    </row>
    <row r="99" spans="2:7" x14ac:dyDescent="0.3">
      <c r="B99" s="158" t="s">
        <v>182</v>
      </c>
      <c r="C99" s="87" t="s">
        <v>207</v>
      </c>
      <c r="D99" s="160" t="s">
        <v>93</v>
      </c>
      <c r="E99" s="162">
        <v>2</v>
      </c>
      <c r="F99" s="164"/>
      <c r="G99" s="166">
        <f>E99*F99</f>
        <v>0</v>
      </c>
    </row>
    <row r="100" spans="2:7" x14ac:dyDescent="0.25">
      <c r="B100" s="159"/>
      <c r="C100" s="103" t="s">
        <v>208</v>
      </c>
      <c r="D100" s="161"/>
      <c r="E100" s="163"/>
      <c r="F100" s="165"/>
      <c r="G100" s="167"/>
    </row>
    <row r="101" spans="2:7" x14ac:dyDescent="0.25">
      <c r="B101" s="158" t="s">
        <v>183</v>
      </c>
      <c r="C101" s="102" t="s">
        <v>159</v>
      </c>
      <c r="D101" s="160" t="s">
        <v>93</v>
      </c>
      <c r="E101" s="162">
        <v>2</v>
      </c>
      <c r="F101" s="164"/>
      <c r="G101" s="166">
        <f>E101*F101</f>
        <v>0</v>
      </c>
    </row>
    <row r="102" spans="2:7" x14ac:dyDescent="0.25">
      <c r="B102" s="159"/>
      <c r="C102" s="103" t="s">
        <v>160</v>
      </c>
      <c r="D102" s="161"/>
      <c r="E102" s="163"/>
      <c r="F102" s="165"/>
      <c r="G102" s="171"/>
    </row>
    <row r="103" spans="2:7" x14ac:dyDescent="0.25">
      <c r="B103" s="158" t="s">
        <v>184</v>
      </c>
      <c r="C103" s="102" t="s">
        <v>161</v>
      </c>
      <c r="D103" s="160" t="s">
        <v>93</v>
      </c>
      <c r="E103" s="162">
        <v>2</v>
      </c>
      <c r="F103" s="164"/>
      <c r="G103" s="166">
        <f>E103*F103</f>
        <v>0</v>
      </c>
    </row>
    <row r="104" spans="2:7" x14ac:dyDescent="0.25">
      <c r="B104" s="159"/>
      <c r="C104" s="103" t="s">
        <v>309</v>
      </c>
      <c r="D104" s="161"/>
      <c r="E104" s="163"/>
      <c r="F104" s="165"/>
      <c r="G104" s="171"/>
    </row>
    <row r="105" spans="2:7" x14ac:dyDescent="0.25">
      <c r="B105" s="158" t="s">
        <v>185</v>
      </c>
      <c r="C105" s="102" t="s">
        <v>229</v>
      </c>
      <c r="D105" s="160" t="s">
        <v>93</v>
      </c>
      <c r="E105" s="162">
        <v>10</v>
      </c>
      <c r="F105" s="164"/>
      <c r="G105" s="166">
        <f>E105*F105</f>
        <v>0</v>
      </c>
    </row>
    <row r="106" spans="2:7" x14ac:dyDescent="0.25">
      <c r="B106" s="159"/>
      <c r="C106" s="103" t="s">
        <v>230</v>
      </c>
      <c r="D106" s="161"/>
      <c r="E106" s="163"/>
      <c r="F106" s="165"/>
      <c r="G106" s="171"/>
    </row>
    <row r="107" spans="2:7" ht="33" customHeight="1" x14ac:dyDescent="0.3">
      <c r="B107" s="168" t="s">
        <v>177</v>
      </c>
      <c r="C107" s="169"/>
      <c r="D107" s="169"/>
      <c r="E107" s="169"/>
      <c r="F107" s="169"/>
      <c r="G107" s="170"/>
    </row>
    <row r="108" spans="2:7" x14ac:dyDescent="0.25">
      <c r="B108" s="140" t="s">
        <v>186</v>
      </c>
      <c r="C108" s="105" t="s">
        <v>211</v>
      </c>
      <c r="D108" s="106" t="s">
        <v>93</v>
      </c>
      <c r="E108" s="124">
        <v>2</v>
      </c>
      <c r="F108" s="125"/>
      <c r="G108" s="107">
        <f t="shared" ref="G108" si="19">E108*F108</f>
        <v>0</v>
      </c>
    </row>
    <row r="109" spans="2:7" x14ac:dyDescent="0.3">
      <c r="B109" s="126"/>
      <c r="C109" s="197" t="s">
        <v>310</v>
      </c>
      <c r="D109" s="197"/>
      <c r="E109" s="197"/>
      <c r="F109" s="197"/>
      <c r="G109" s="81">
        <f>+SUM(G16:G108)</f>
        <v>0</v>
      </c>
    </row>
    <row r="110" spans="2:7" x14ac:dyDescent="0.3">
      <c r="D110" s="84"/>
      <c r="E110" s="84"/>
      <c r="F110" s="84"/>
      <c r="G110" s="84"/>
    </row>
    <row r="111" spans="2:7" x14ac:dyDescent="0.3">
      <c r="B111" s="152"/>
      <c r="C111" s="153"/>
      <c r="D111" s="153"/>
      <c r="E111" s="153"/>
      <c r="F111" s="153"/>
      <c r="G111" s="131"/>
    </row>
    <row r="112" spans="2:7" x14ac:dyDescent="0.25">
      <c r="B112" s="200" t="s">
        <v>346</v>
      </c>
      <c r="C112" s="201"/>
      <c r="D112" s="201"/>
      <c r="E112" s="201"/>
      <c r="F112" s="201"/>
      <c r="G112" s="202"/>
    </row>
    <row r="113" spans="2:8" x14ac:dyDescent="0.3">
      <c r="B113" s="203"/>
      <c r="C113" s="204"/>
      <c r="D113" s="204"/>
      <c r="E113" s="204"/>
      <c r="F113" s="204"/>
      <c r="G113" s="205"/>
    </row>
    <row r="114" spans="2:8" x14ac:dyDescent="0.25">
      <c r="B114" s="178" t="s">
        <v>33</v>
      </c>
      <c r="C114" s="178" t="s">
        <v>34</v>
      </c>
      <c r="D114" s="178" t="s">
        <v>35</v>
      </c>
      <c r="E114" s="209" t="s">
        <v>36</v>
      </c>
      <c r="F114" s="94" t="s">
        <v>37</v>
      </c>
      <c r="G114" s="180" t="s">
        <v>94</v>
      </c>
    </row>
    <row r="115" spans="2:8" x14ac:dyDescent="0.25">
      <c r="B115" s="179"/>
      <c r="C115" s="179"/>
      <c r="D115" s="179"/>
      <c r="E115" s="210"/>
      <c r="F115" s="95" t="s">
        <v>38</v>
      </c>
      <c r="G115" s="181"/>
    </row>
    <row r="116" spans="2:8" x14ac:dyDescent="0.25">
      <c r="B116" s="119">
        <v>0</v>
      </c>
      <c r="C116" s="116" t="str">
        <f>C8</f>
        <v>INSTALLATION ET REPLI DE CHANTIER</v>
      </c>
      <c r="D116" s="114" t="s">
        <v>21</v>
      </c>
      <c r="E116" s="157">
        <v>1</v>
      </c>
      <c r="F116" s="115">
        <f>G11</f>
        <v>0</v>
      </c>
      <c r="G116" s="98">
        <f>E116*F116</f>
        <v>0</v>
      </c>
      <c r="H116" s="150"/>
    </row>
    <row r="117" spans="2:8" x14ac:dyDescent="0.25">
      <c r="B117" s="96" t="str">
        <f>B14</f>
        <v>001</v>
      </c>
      <c r="C117" s="151" t="str">
        <f>C14</f>
        <v>CONSTRUCTION MONOBLOC à 02 COMPARTIMENTS</v>
      </c>
      <c r="D117" s="118" t="s">
        <v>21</v>
      </c>
      <c r="E117" s="118">
        <v>1</v>
      </c>
      <c r="F117" s="97">
        <f>G109</f>
        <v>0</v>
      </c>
      <c r="G117" s="98">
        <f>E117*F117</f>
        <v>0</v>
      </c>
      <c r="H117" s="145"/>
    </row>
    <row r="118" spans="2:8" x14ac:dyDescent="0.25">
      <c r="B118" s="99"/>
      <c r="C118" s="187" t="s">
        <v>112</v>
      </c>
      <c r="D118" s="188"/>
      <c r="E118" s="188"/>
      <c r="F118" s="189"/>
      <c r="G118" s="100">
        <f>SUM(G116:G117)</f>
        <v>0</v>
      </c>
      <c r="H118" s="145"/>
    </row>
    <row r="119" spans="2:8" x14ac:dyDescent="0.25">
      <c r="B119" s="99"/>
      <c r="C119" s="187" t="s">
        <v>370</v>
      </c>
      <c r="D119" s="188"/>
      <c r="E119" s="188"/>
      <c r="F119" s="189"/>
      <c r="G119" s="101">
        <f>G118*8/92</f>
        <v>0</v>
      </c>
      <c r="H119" s="145"/>
    </row>
    <row r="120" spans="2:8" x14ac:dyDescent="0.25">
      <c r="B120" s="99"/>
      <c r="C120" s="187" t="s">
        <v>371</v>
      </c>
      <c r="D120" s="188"/>
      <c r="E120" s="188"/>
      <c r="F120" s="189"/>
      <c r="G120" s="101">
        <f>G118+G119</f>
        <v>0</v>
      </c>
      <c r="H120" s="145"/>
    </row>
  </sheetData>
  <mergeCells count="241">
    <mergeCell ref="C11:F11"/>
    <mergeCell ref="C14:G14"/>
    <mergeCell ref="B15:G15"/>
    <mergeCell ref="B16:B17"/>
    <mergeCell ref="D16:D17"/>
    <mergeCell ref="E16:E17"/>
    <mergeCell ref="F16:F17"/>
    <mergeCell ref="G16:G17"/>
    <mergeCell ref="B6:B7"/>
    <mergeCell ref="C6:C7"/>
    <mergeCell ref="D6:D7"/>
    <mergeCell ref="E6:E7"/>
    <mergeCell ref="G6:G7"/>
    <mergeCell ref="C8:G8"/>
    <mergeCell ref="B22:B23"/>
    <mergeCell ref="D22:D23"/>
    <mergeCell ref="E22:E23"/>
    <mergeCell ref="F22:F23"/>
    <mergeCell ref="G22:G23"/>
    <mergeCell ref="B24:G24"/>
    <mergeCell ref="B18:B19"/>
    <mergeCell ref="D18:D19"/>
    <mergeCell ref="E18:E19"/>
    <mergeCell ref="F18:F19"/>
    <mergeCell ref="G18:G19"/>
    <mergeCell ref="B20:B21"/>
    <mergeCell ref="D20:D21"/>
    <mergeCell ref="E20:E21"/>
    <mergeCell ref="F20:F21"/>
    <mergeCell ref="G20:G21"/>
    <mergeCell ref="B25:B26"/>
    <mergeCell ref="D25:D26"/>
    <mergeCell ref="E25:E26"/>
    <mergeCell ref="F25:F26"/>
    <mergeCell ref="G25:G26"/>
    <mergeCell ref="B27:B28"/>
    <mergeCell ref="D27:D28"/>
    <mergeCell ref="E27:E28"/>
    <mergeCell ref="F27:F28"/>
    <mergeCell ref="G27:G28"/>
    <mergeCell ref="B33:G33"/>
    <mergeCell ref="B34:B35"/>
    <mergeCell ref="D34:D35"/>
    <mergeCell ref="E34:E35"/>
    <mergeCell ref="F34:F35"/>
    <mergeCell ref="G34:G35"/>
    <mergeCell ref="B29:B30"/>
    <mergeCell ref="D29:D30"/>
    <mergeCell ref="E29:E30"/>
    <mergeCell ref="F29:F30"/>
    <mergeCell ref="G29:G30"/>
    <mergeCell ref="B31:B32"/>
    <mergeCell ref="D31:D32"/>
    <mergeCell ref="E31:E32"/>
    <mergeCell ref="F31:F32"/>
    <mergeCell ref="G31:G32"/>
    <mergeCell ref="B36:B37"/>
    <mergeCell ref="D36:D37"/>
    <mergeCell ref="E36:E37"/>
    <mergeCell ref="F36:F37"/>
    <mergeCell ref="G36:G37"/>
    <mergeCell ref="B38:B39"/>
    <mergeCell ref="D38:D39"/>
    <mergeCell ref="E38:E39"/>
    <mergeCell ref="F38:F39"/>
    <mergeCell ref="G38:G39"/>
    <mergeCell ref="B40:B41"/>
    <mergeCell ref="D40:D41"/>
    <mergeCell ref="E40:E41"/>
    <mergeCell ref="F40:F41"/>
    <mergeCell ref="G40:G41"/>
    <mergeCell ref="B42:B43"/>
    <mergeCell ref="D42:D43"/>
    <mergeCell ref="E42:E43"/>
    <mergeCell ref="F42:F43"/>
    <mergeCell ref="G42:G43"/>
    <mergeCell ref="B44:B45"/>
    <mergeCell ref="D44:D45"/>
    <mergeCell ref="E44:E45"/>
    <mergeCell ref="F44:F45"/>
    <mergeCell ref="G44:G45"/>
    <mergeCell ref="B46:B47"/>
    <mergeCell ref="D46:D47"/>
    <mergeCell ref="E46:E47"/>
    <mergeCell ref="F46:F47"/>
    <mergeCell ref="G46:G47"/>
    <mergeCell ref="B52:B53"/>
    <mergeCell ref="D52:D53"/>
    <mergeCell ref="E52:E53"/>
    <mergeCell ref="F52:F53"/>
    <mergeCell ref="G52:G53"/>
    <mergeCell ref="B54:G54"/>
    <mergeCell ref="B48:B49"/>
    <mergeCell ref="D48:D49"/>
    <mergeCell ref="E48:E49"/>
    <mergeCell ref="F48:F49"/>
    <mergeCell ref="G48:G49"/>
    <mergeCell ref="B50:B51"/>
    <mergeCell ref="D50:D51"/>
    <mergeCell ref="E50:E51"/>
    <mergeCell ref="F50:F51"/>
    <mergeCell ref="G50:G51"/>
    <mergeCell ref="B55:B56"/>
    <mergeCell ref="D55:D56"/>
    <mergeCell ref="E55:E56"/>
    <mergeCell ref="F55:F56"/>
    <mergeCell ref="G55:G56"/>
    <mergeCell ref="B57:B58"/>
    <mergeCell ref="D57:D58"/>
    <mergeCell ref="E57:E58"/>
    <mergeCell ref="F57:F58"/>
    <mergeCell ref="G57:G58"/>
    <mergeCell ref="B59:B60"/>
    <mergeCell ref="D59:D60"/>
    <mergeCell ref="E59:E60"/>
    <mergeCell ref="F59:F60"/>
    <mergeCell ref="G59:G60"/>
    <mergeCell ref="B61:B62"/>
    <mergeCell ref="D61:D62"/>
    <mergeCell ref="E61:E62"/>
    <mergeCell ref="F61:F62"/>
    <mergeCell ref="G61:G62"/>
    <mergeCell ref="B63:B64"/>
    <mergeCell ref="D63:D64"/>
    <mergeCell ref="E63:E64"/>
    <mergeCell ref="F63:F64"/>
    <mergeCell ref="G63:G64"/>
    <mergeCell ref="B65:B66"/>
    <mergeCell ref="D65:D66"/>
    <mergeCell ref="E65:E66"/>
    <mergeCell ref="F65:F66"/>
    <mergeCell ref="G65:G66"/>
    <mergeCell ref="B67:B68"/>
    <mergeCell ref="D67:D68"/>
    <mergeCell ref="E67:E68"/>
    <mergeCell ref="F67:F68"/>
    <mergeCell ref="G67:G68"/>
    <mergeCell ref="B69:B70"/>
    <mergeCell ref="D69:D70"/>
    <mergeCell ref="E69:E70"/>
    <mergeCell ref="F69:F70"/>
    <mergeCell ref="G69:G70"/>
    <mergeCell ref="B75:G75"/>
    <mergeCell ref="B76:B77"/>
    <mergeCell ref="D76:D77"/>
    <mergeCell ref="E76:E77"/>
    <mergeCell ref="F76:F77"/>
    <mergeCell ref="G76:G77"/>
    <mergeCell ref="B71:B72"/>
    <mergeCell ref="D71:D72"/>
    <mergeCell ref="E71:E72"/>
    <mergeCell ref="F71:F72"/>
    <mergeCell ref="G71:G72"/>
    <mergeCell ref="B73:B74"/>
    <mergeCell ref="D73:D74"/>
    <mergeCell ref="E73:E74"/>
    <mergeCell ref="F73:F74"/>
    <mergeCell ref="G73:G74"/>
    <mergeCell ref="B82:G82"/>
    <mergeCell ref="B83:B84"/>
    <mergeCell ref="D83:D84"/>
    <mergeCell ref="E83:E84"/>
    <mergeCell ref="F83:F84"/>
    <mergeCell ref="G83:G84"/>
    <mergeCell ref="B78:B79"/>
    <mergeCell ref="D78:D79"/>
    <mergeCell ref="E78:E79"/>
    <mergeCell ref="F78:F79"/>
    <mergeCell ref="G78:G79"/>
    <mergeCell ref="B80:B81"/>
    <mergeCell ref="D80:D81"/>
    <mergeCell ref="E80:E81"/>
    <mergeCell ref="F80:F81"/>
    <mergeCell ref="G80:G81"/>
    <mergeCell ref="B85:B86"/>
    <mergeCell ref="D85:D86"/>
    <mergeCell ref="E85:E86"/>
    <mergeCell ref="F85:F86"/>
    <mergeCell ref="G85:G86"/>
    <mergeCell ref="B87:B88"/>
    <mergeCell ref="D87:D88"/>
    <mergeCell ref="E87:E88"/>
    <mergeCell ref="F87:F88"/>
    <mergeCell ref="G87:G88"/>
    <mergeCell ref="B89:B90"/>
    <mergeCell ref="D89:D90"/>
    <mergeCell ref="E89:E90"/>
    <mergeCell ref="F89:F90"/>
    <mergeCell ref="G89:G90"/>
    <mergeCell ref="B91:B92"/>
    <mergeCell ref="D91:D92"/>
    <mergeCell ref="E91:E92"/>
    <mergeCell ref="F91:F92"/>
    <mergeCell ref="G91:G92"/>
    <mergeCell ref="B93:B94"/>
    <mergeCell ref="D93:D94"/>
    <mergeCell ref="E93:E94"/>
    <mergeCell ref="F93:F94"/>
    <mergeCell ref="G93:G94"/>
    <mergeCell ref="B95:B96"/>
    <mergeCell ref="D95:D96"/>
    <mergeCell ref="E95:E96"/>
    <mergeCell ref="F95:F96"/>
    <mergeCell ref="G95:G96"/>
    <mergeCell ref="B97:B98"/>
    <mergeCell ref="D97:D98"/>
    <mergeCell ref="E97:E98"/>
    <mergeCell ref="F97:F98"/>
    <mergeCell ref="G97:G98"/>
    <mergeCell ref="B99:B100"/>
    <mergeCell ref="D99:D100"/>
    <mergeCell ref="E99:E100"/>
    <mergeCell ref="F99:F100"/>
    <mergeCell ref="G99:G100"/>
    <mergeCell ref="B105:B106"/>
    <mergeCell ref="D105:D106"/>
    <mergeCell ref="E105:E106"/>
    <mergeCell ref="F105:F106"/>
    <mergeCell ref="G105:G106"/>
    <mergeCell ref="B107:G107"/>
    <mergeCell ref="B101:B102"/>
    <mergeCell ref="D101:D102"/>
    <mergeCell ref="E101:E102"/>
    <mergeCell ref="F101:F102"/>
    <mergeCell ref="G101:G102"/>
    <mergeCell ref="B103:B104"/>
    <mergeCell ref="D103:D104"/>
    <mergeCell ref="E103:E104"/>
    <mergeCell ref="F103:F104"/>
    <mergeCell ref="G103:G104"/>
    <mergeCell ref="C118:F118"/>
    <mergeCell ref="C119:F119"/>
    <mergeCell ref="C120:F120"/>
    <mergeCell ref="C109:F109"/>
    <mergeCell ref="B112:G112"/>
    <mergeCell ref="B113:G113"/>
    <mergeCell ref="B114:B115"/>
    <mergeCell ref="C114:C115"/>
    <mergeCell ref="D114:D115"/>
    <mergeCell ref="E114:E115"/>
    <mergeCell ref="G114:G115"/>
  </mergeCells>
  <conditionalFormatting sqref="E121:E1048576 E111">
    <cfRule type="cellIs" dxfId="274" priority="130" operator="equal">
      <formula>0</formula>
    </cfRule>
  </conditionalFormatting>
  <conditionalFormatting sqref="D22:D23">
    <cfRule type="cellIs" dxfId="273" priority="124" operator="equal">
      <formula>0</formula>
    </cfRule>
  </conditionalFormatting>
  <conditionalFormatting sqref="F22:F23">
    <cfRule type="cellIs" dxfId="272" priority="123" operator="lessThan">
      <formula>1</formula>
    </cfRule>
  </conditionalFormatting>
  <conditionalFormatting sqref="E40:E41">
    <cfRule type="cellIs" dxfId="271" priority="122" operator="equal">
      <formula>0</formula>
    </cfRule>
  </conditionalFormatting>
  <conditionalFormatting sqref="D40:D41">
    <cfRule type="cellIs" dxfId="270" priority="121" operator="equal">
      <formula>0</formula>
    </cfRule>
  </conditionalFormatting>
  <conditionalFormatting sqref="F40:F41">
    <cfRule type="cellIs" dxfId="269" priority="120" operator="lessThan">
      <formula>1</formula>
    </cfRule>
  </conditionalFormatting>
  <conditionalFormatting sqref="E42:E43">
    <cfRule type="cellIs" dxfId="268" priority="119" operator="equal">
      <formula>0</formula>
    </cfRule>
  </conditionalFormatting>
  <conditionalFormatting sqref="D57:D58">
    <cfRule type="cellIs" dxfId="267" priority="109" operator="equal">
      <formula>0</formula>
    </cfRule>
  </conditionalFormatting>
  <conditionalFormatting sqref="E57:E58">
    <cfRule type="cellIs" dxfId="266" priority="110" operator="equal">
      <formula>0</formula>
    </cfRule>
  </conditionalFormatting>
  <conditionalFormatting sqref="D59:D60">
    <cfRule type="cellIs" dxfId="265" priority="106" operator="equal">
      <formula>0</formula>
    </cfRule>
  </conditionalFormatting>
  <conditionalFormatting sqref="E59:E60">
    <cfRule type="cellIs" dxfId="264" priority="107" operator="equal">
      <formula>0</formula>
    </cfRule>
  </conditionalFormatting>
  <conditionalFormatting sqref="E76:E77">
    <cfRule type="cellIs" dxfId="263" priority="104" operator="equal">
      <formula>0</formula>
    </cfRule>
  </conditionalFormatting>
  <conditionalFormatting sqref="D38:D39">
    <cfRule type="cellIs" dxfId="262" priority="89" operator="equal">
      <formula>0</formula>
    </cfRule>
  </conditionalFormatting>
  <conditionalFormatting sqref="E61:E62">
    <cfRule type="cellIs" dxfId="261" priority="84" operator="equal">
      <formula>0</formula>
    </cfRule>
  </conditionalFormatting>
  <conditionalFormatting sqref="D108:E108">
    <cfRule type="cellIs" dxfId="260" priority="129" operator="equal">
      <formula>0</formula>
    </cfRule>
  </conditionalFormatting>
  <conditionalFormatting sqref="D16:D17">
    <cfRule type="cellIs" dxfId="259" priority="126" operator="equal">
      <formula>0</formula>
    </cfRule>
  </conditionalFormatting>
  <conditionalFormatting sqref="E50:E51">
    <cfRule type="cellIs" dxfId="258" priority="114" operator="equal">
      <formula>0</formula>
    </cfRule>
  </conditionalFormatting>
  <conditionalFormatting sqref="E78:E79">
    <cfRule type="cellIs" dxfId="257" priority="102" operator="equal">
      <formula>0</formula>
    </cfRule>
  </conditionalFormatting>
  <conditionalFormatting sqref="F76:F77">
    <cfRule type="cellIs" dxfId="256" priority="103" operator="lessThan">
      <formula>1</formula>
    </cfRule>
  </conditionalFormatting>
  <conditionalFormatting sqref="D34:D35">
    <cfRule type="cellIs" dxfId="255" priority="99" operator="equal">
      <formula>0</formula>
    </cfRule>
  </conditionalFormatting>
  <conditionalFormatting sqref="D29:D30">
    <cfRule type="cellIs" dxfId="254" priority="95" operator="equal">
      <formula>0</formula>
    </cfRule>
  </conditionalFormatting>
  <conditionalFormatting sqref="E36:E37">
    <cfRule type="cellIs" dxfId="253" priority="87" operator="equal">
      <formula>0</formula>
    </cfRule>
  </conditionalFormatting>
  <conditionalFormatting sqref="E44:E45">
    <cfRule type="cellIs" dxfId="252" priority="92" operator="equal">
      <formula>0</formula>
    </cfRule>
  </conditionalFormatting>
  <conditionalFormatting sqref="D76:D77">
    <cfRule type="cellIs" dxfId="251" priority="93" operator="equal">
      <formula>0</formula>
    </cfRule>
  </conditionalFormatting>
  <conditionalFormatting sqref="E89:E90">
    <cfRule type="cellIs" dxfId="250" priority="66" operator="equal">
      <formula>0</formula>
    </cfRule>
  </conditionalFormatting>
  <conditionalFormatting sqref="D36:D37">
    <cfRule type="cellIs" dxfId="249" priority="86" operator="equal">
      <formula>0</formula>
    </cfRule>
  </conditionalFormatting>
  <conditionalFormatting sqref="E38:E39">
    <cfRule type="cellIs" dxfId="248" priority="90" operator="equal">
      <formula>0</formula>
    </cfRule>
  </conditionalFormatting>
  <conditionalFormatting sqref="E101:E102">
    <cfRule type="cellIs" dxfId="247" priority="63" operator="equal">
      <formula>0</formula>
    </cfRule>
  </conditionalFormatting>
  <conditionalFormatting sqref="F38:F39">
    <cfRule type="cellIs" dxfId="246" priority="88" operator="lessThan">
      <formula>1</formula>
    </cfRule>
  </conditionalFormatting>
  <conditionalFormatting sqref="F36:F37">
    <cfRule type="cellIs" dxfId="245" priority="85" operator="lessThan">
      <formula>1</formula>
    </cfRule>
  </conditionalFormatting>
  <conditionalFormatting sqref="D61:D62">
    <cfRule type="cellIs" dxfId="244" priority="83" operator="equal">
      <formula>0</formula>
    </cfRule>
  </conditionalFormatting>
  <conditionalFormatting sqref="E63:E64">
    <cfRule type="cellIs" dxfId="243" priority="81" operator="equal">
      <formula>0</formula>
    </cfRule>
  </conditionalFormatting>
  <conditionalFormatting sqref="D63:D64">
    <cfRule type="cellIs" dxfId="242" priority="80" operator="equal">
      <formula>0</formula>
    </cfRule>
  </conditionalFormatting>
  <conditionalFormatting sqref="F61:F62">
    <cfRule type="cellIs" dxfId="241" priority="82" operator="lessThan">
      <formula>1</formula>
    </cfRule>
  </conditionalFormatting>
  <conditionalFormatting sqref="E65:E66">
    <cfRule type="cellIs" dxfId="240" priority="78" operator="equal">
      <formula>0</formula>
    </cfRule>
  </conditionalFormatting>
  <conditionalFormatting sqref="D83:D84">
    <cfRule type="cellIs" dxfId="239" priority="71" operator="equal">
      <formula>0</formula>
    </cfRule>
  </conditionalFormatting>
  <conditionalFormatting sqref="F63:F64">
    <cfRule type="cellIs" dxfId="238" priority="79" operator="lessThan">
      <formula>1</formula>
    </cfRule>
  </conditionalFormatting>
  <conditionalFormatting sqref="D65:D66">
    <cfRule type="cellIs" dxfId="237" priority="77" operator="equal">
      <formula>0</formula>
    </cfRule>
  </conditionalFormatting>
  <conditionalFormatting sqref="F65:F66">
    <cfRule type="cellIs" dxfId="236" priority="76" operator="lessThan">
      <formula>1</formula>
    </cfRule>
  </conditionalFormatting>
  <conditionalFormatting sqref="E83:E84">
    <cfRule type="cellIs" dxfId="235" priority="72" operator="equal">
      <formula>0</formula>
    </cfRule>
  </conditionalFormatting>
  <conditionalFormatting sqref="F83:F84">
    <cfRule type="cellIs" dxfId="234" priority="70" operator="lessThan">
      <formula>1</formula>
    </cfRule>
  </conditionalFormatting>
  <conditionalFormatting sqref="E91:E92">
    <cfRule type="cellIs" dxfId="233" priority="60" operator="equal">
      <formula>0</formula>
    </cfRule>
  </conditionalFormatting>
  <conditionalFormatting sqref="E103:E104">
    <cfRule type="cellIs" dxfId="232" priority="57" operator="equal">
      <formula>0</formula>
    </cfRule>
  </conditionalFormatting>
  <conditionalFormatting sqref="D20:D21">
    <cfRule type="cellIs" dxfId="231" priority="54" operator="equal">
      <formula>0</formula>
    </cfRule>
  </conditionalFormatting>
  <conditionalFormatting sqref="F20:F21">
    <cfRule type="cellIs" dxfId="230" priority="53" operator="lessThan">
      <formula>1</formula>
    </cfRule>
  </conditionalFormatting>
  <conditionalFormatting sqref="E67:E68">
    <cfRule type="cellIs" dxfId="229" priority="49" operator="equal">
      <formula>0</formula>
    </cfRule>
  </conditionalFormatting>
  <conditionalFormatting sqref="E87:E88">
    <cfRule type="cellIs" dxfId="228" priority="46" operator="equal">
      <formula>0</formula>
    </cfRule>
  </conditionalFormatting>
  <conditionalFormatting sqref="E99:E100">
    <cfRule type="cellIs" dxfId="227" priority="43" operator="equal">
      <formula>0</formula>
    </cfRule>
  </conditionalFormatting>
  <conditionalFormatting sqref="D31:D32">
    <cfRule type="cellIs" dxfId="226" priority="40" operator="equal">
      <formula>0</formula>
    </cfRule>
  </conditionalFormatting>
  <conditionalFormatting sqref="E97:E98">
    <cfRule type="cellIs" dxfId="225" priority="35" operator="equal">
      <formula>0</formula>
    </cfRule>
  </conditionalFormatting>
  <conditionalFormatting sqref="F31:F32">
    <cfRule type="cellIs" dxfId="224" priority="39" operator="lessThan">
      <formula>1</formula>
    </cfRule>
  </conditionalFormatting>
  <conditionalFormatting sqref="E69:E70">
    <cfRule type="cellIs" dxfId="223" priority="38" operator="equal">
      <formula>0</formula>
    </cfRule>
  </conditionalFormatting>
  <conditionalFormatting sqref="D69:D70">
    <cfRule type="cellIs" dxfId="222" priority="37" operator="equal">
      <formula>0</formula>
    </cfRule>
  </conditionalFormatting>
  <conditionalFormatting sqref="F69:F70">
    <cfRule type="cellIs" dxfId="221" priority="36" operator="lessThan">
      <formula>1</formula>
    </cfRule>
  </conditionalFormatting>
  <conditionalFormatting sqref="D97:D98">
    <cfRule type="cellIs" dxfId="220" priority="34" operator="equal">
      <formula>0</formula>
    </cfRule>
  </conditionalFormatting>
  <conditionalFormatting sqref="F97:F98">
    <cfRule type="cellIs" dxfId="219" priority="33" operator="lessThan">
      <formula>1</formula>
    </cfRule>
  </conditionalFormatting>
  <conditionalFormatting sqref="E93:E94">
    <cfRule type="cellIs" dxfId="218" priority="32" operator="equal">
      <formula>0</formula>
    </cfRule>
  </conditionalFormatting>
  <conditionalFormatting sqref="D46:D47">
    <cfRule type="cellIs" dxfId="217" priority="28" operator="equal">
      <formula>0</formula>
    </cfRule>
  </conditionalFormatting>
  <conditionalFormatting sqref="F46:F47">
    <cfRule type="cellIs" dxfId="216" priority="27" operator="lessThan">
      <formula>1</formula>
    </cfRule>
  </conditionalFormatting>
  <conditionalFormatting sqref="E46:E47">
    <cfRule type="cellIs" dxfId="215" priority="29" operator="equal">
      <formula>0</formula>
    </cfRule>
  </conditionalFormatting>
  <conditionalFormatting sqref="D73:D74">
    <cfRule type="cellIs" dxfId="214" priority="22" operator="equal">
      <formula>0</formula>
    </cfRule>
  </conditionalFormatting>
  <conditionalFormatting sqref="E73:E74">
    <cfRule type="cellIs" dxfId="213" priority="23" operator="equal">
      <formula>0</formula>
    </cfRule>
  </conditionalFormatting>
  <conditionalFormatting sqref="F73:F74">
    <cfRule type="cellIs" dxfId="212" priority="21" operator="lessThan">
      <formula>1</formula>
    </cfRule>
  </conditionalFormatting>
  <conditionalFormatting sqref="F105:F106">
    <cfRule type="cellIs" dxfId="211" priority="18" operator="lessThan">
      <formula>1</formula>
    </cfRule>
  </conditionalFormatting>
  <conditionalFormatting sqref="E105:E106">
    <cfRule type="cellIs" dxfId="210" priority="20" operator="equal">
      <formula>0</formula>
    </cfRule>
  </conditionalFormatting>
  <conditionalFormatting sqref="D105:D106">
    <cfRule type="cellIs" dxfId="209" priority="19" operator="equal">
      <formula>0</formula>
    </cfRule>
  </conditionalFormatting>
  <conditionalFormatting sqref="E55:E56">
    <cfRule type="cellIs" dxfId="208" priority="17" operator="equal">
      <formula>0</formula>
    </cfRule>
  </conditionalFormatting>
  <conditionalFormatting sqref="D55:D56">
    <cfRule type="cellIs" dxfId="207" priority="16" operator="equal">
      <formula>0</formula>
    </cfRule>
  </conditionalFormatting>
  <conditionalFormatting sqref="E16:E17">
    <cfRule type="cellIs" dxfId="206" priority="14" operator="equal">
      <formula>0</formula>
    </cfRule>
  </conditionalFormatting>
  <conditionalFormatting sqref="E22:E23">
    <cfRule type="cellIs" dxfId="205" priority="13" operator="equal">
      <formula>0</formula>
    </cfRule>
  </conditionalFormatting>
  <conditionalFormatting sqref="E18:E19">
    <cfRule type="cellIs" dxfId="204" priority="12" operator="equal">
      <formula>0</formula>
    </cfRule>
  </conditionalFormatting>
  <conditionalFormatting sqref="E20:E21">
    <cfRule type="cellIs" dxfId="203" priority="11" operator="equal">
      <formula>0</formula>
    </cfRule>
  </conditionalFormatting>
  <conditionalFormatting sqref="E25:E26">
    <cfRule type="cellIs" dxfId="202" priority="10" operator="equal">
      <formula>0</formula>
    </cfRule>
  </conditionalFormatting>
  <conditionalFormatting sqref="E27:E28">
    <cfRule type="cellIs" dxfId="201" priority="9" operator="equal">
      <formula>0</formula>
    </cfRule>
  </conditionalFormatting>
  <conditionalFormatting sqref="D95:D96">
    <cfRule type="cellIs" dxfId="200" priority="5" operator="equal">
      <formula>0</formula>
    </cfRule>
  </conditionalFormatting>
  <conditionalFormatting sqref="E95:E96">
    <cfRule type="cellIs" dxfId="199" priority="6" operator="equal">
      <formula>0</formula>
    </cfRule>
  </conditionalFormatting>
  <conditionalFormatting sqref="F95:F96">
    <cfRule type="cellIs" dxfId="198" priority="4" operator="lessThan">
      <formula>1</formula>
    </cfRule>
  </conditionalFormatting>
  <conditionalFormatting sqref="D52:D53">
    <cfRule type="cellIs" dxfId="197" priority="2" operator="equal">
      <formula>0</formula>
    </cfRule>
  </conditionalFormatting>
  <conditionalFormatting sqref="E52:E53">
    <cfRule type="cellIs" dxfId="196" priority="3" operator="equal">
      <formula>0</formula>
    </cfRule>
  </conditionalFormatting>
  <conditionalFormatting sqref="F52:F53">
    <cfRule type="cellIs" dxfId="195" priority="1" operator="lessThan">
      <formula>1</formula>
    </cfRule>
  </conditionalFormatting>
  <conditionalFormatting sqref="F108 F27:F30">
    <cfRule type="cellIs" dxfId="194" priority="128" operator="lessThan">
      <formula>1</formula>
    </cfRule>
  </conditionalFormatting>
  <conditionalFormatting sqref="E109">
    <cfRule type="cellIs" dxfId="193" priority="127" operator="equal">
      <formula>0</formula>
    </cfRule>
  </conditionalFormatting>
  <conditionalFormatting sqref="F16:F17">
    <cfRule type="cellIs" dxfId="192" priority="125" operator="lessThan">
      <formula>1</formula>
    </cfRule>
  </conditionalFormatting>
  <conditionalFormatting sqref="D42:D43">
    <cfRule type="cellIs" dxfId="191" priority="118" operator="equal">
      <formula>0</formula>
    </cfRule>
  </conditionalFormatting>
  <conditionalFormatting sqref="F42:F45">
    <cfRule type="cellIs" dxfId="190" priority="117" operator="lessThan">
      <formula>1</formula>
    </cfRule>
  </conditionalFormatting>
  <conditionalFormatting sqref="D25:D26">
    <cfRule type="cellIs" dxfId="189" priority="116" operator="equal">
      <formula>0</formula>
    </cfRule>
  </conditionalFormatting>
  <conditionalFormatting sqref="F25:F26">
    <cfRule type="cellIs" dxfId="188" priority="115" operator="lessThan">
      <formula>1</formula>
    </cfRule>
  </conditionalFormatting>
  <conditionalFormatting sqref="D50:D51">
    <cfRule type="cellIs" dxfId="187" priority="113" operator="equal">
      <formula>0</formula>
    </cfRule>
  </conditionalFormatting>
  <conditionalFormatting sqref="F50:F51">
    <cfRule type="cellIs" dxfId="186" priority="112" operator="lessThan">
      <formula>1</formula>
    </cfRule>
  </conditionalFormatting>
  <conditionalFormatting sqref="D27:D28">
    <cfRule type="cellIs" dxfId="185" priority="111" operator="equal">
      <formula>0</formula>
    </cfRule>
  </conditionalFormatting>
  <conditionalFormatting sqref="F57:F58">
    <cfRule type="cellIs" dxfId="184" priority="108" operator="lessThan">
      <formula>1</formula>
    </cfRule>
  </conditionalFormatting>
  <conditionalFormatting sqref="F59:F60">
    <cfRule type="cellIs" dxfId="183" priority="105" operator="lessThan">
      <formula>1</formula>
    </cfRule>
  </conditionalFormatting>
  <conditionalFormatting sqref="E34:E35">
    <cfRule type="cellIs" dxfId="182" priority="100" operator="equal">
      <formula>0</formula>
    </cfRule>
  </conditionalFormatting>
  <conditionalFormatting sqref="F78:F79">
    <cfRule type="cellIs" dxfId="181" priority="101" operator="lessThan">
      <formula>1</formula>
    </cfRule>
  </conditionalFormatting>
  <conditionalFormatting sqref="F34:F35">
    <cfRule type="cellIs" dxfId="180" priority="98" operator="lessThan">
      <formula>1</formula>
    </cfRule>
  </conditionalFormatting>
  <conditionalFormatting sqref="D18:D19">
    <cfRule type="cellIs" dxfId="179" priority="97" operator="equal">
      <formula>0</formula>
    </cfRule>
  </conditionalFormatting>
  <conditionalFormatting sqref="F18:F19">
    <cfRule type="cellIs" dxfId="178" priority="96" operator="lessThan">
      <formula>1</formula>
    </cfRule>
  </conditionalFormatting>
  <conditionalFormatting sqref="D44:D45">
    <cfRule type="cellIs" dxfId="177" priority="91" operator="equal">
      <formula>0</formula>
    </cfRule>
  </conditionalFormatting>
  <conditionalFormatting sqref="D78:D79">
    <cfRule type="cellIs" dxfId="176" priority="94" operator="equal">
      <formula>0</formula>
    </cfRule>
  </conditionalFormatting>
  <conditionalFormatting sqref="F89:F90">
    <cfRule type="cellIs" dxfId="175" priority="64" operator="lessThan">
      <formula>1</formula>
    </cfRule>
  </conditionalFormatting>
  <conditionalFormatting sqref="F101:F102">
    <cfRule type="cellIs" dxfId="174" priority="61" operator="lessThan">
      <formula>1</formula>
    </cfRule>
  </conditionalFormatting>
  <conditionalFormatting sqref="D71:D72">
    <cfRule type="cellIs" dxfId="173" priority="74" operator="equal">
      <formula>0</formula>
    </cfRule>
  </conditionalFormatting>
  <conditionalFormatting sqref="E71:E72">
    <cfRule type="cellIs" dxfId="172" priority="75" operator="equal">
      <formula>0</formula>
    </cfRule>
  </conditionalFormatting>
  <conditionalFormatting sqref="F71:F72">
    <cfRule type="cellIs" dxfId="171" priority="73" operator="lessThan">
      <formula>1</formula>
    </cfRule>
  </conditionalFormatting>
  <conditionalFormatting sqref="D101:D102">
    <cfRule type="cellIs" dxfId="170" priority="62" operator="equal">
      <formula>0</formula>
    </cfRule>
  </conditionalFormatting>
  <conditionalFormatting sqref="E85:E86">
    <cfRule type="cellIs" dxfId="169" priority="69" operator="equal">
      <formula>0</formula>
    </cfRule>
  </conditionalFormatting>
  <conditionalFormatting sqref="D85:D86">
    <cfRule type="cellIs" dxfId="168" priority="68" operator="equal">
      <formula>0</formula>
    </cfRule>
  </conditionalFormatting>
  <conditionalFormatting sqref="F85:F86">
    <cfRule type="cellIs" dxfId="167" priority="67" operator="lessThan">
      <formula>1</formula>
    </cfRule>
  </conditionalFormatting>
  <conditionalFormatting sqref="D89:D90">
    <cfRule type="cellIs" dxfId="166" priority="65" operator="equal">
      <formula>0</formula>
    </cfRule>
  </conditionalFormatting>
  <conditionalFormatting sqref="D91:D92">
    <cfRule type="cellIs" dxfId="165" priority="59" operator="equal">
      <formula>0</formula>
    </cfRule>
  </conditionalFormatting>
  <conditionalFormatting sqref="F91:F92">
    <cfRule type="cellIs" dxfId="164" priority="58" operator="lessThan">
      <formula>1</formula>
    </cfRule>
  </conditionalFormatting>
  <conditionalFormatting sqref="F103:F104">
    <cfRule type="cellIs" dxfId="163" priority="55" operator="lessThan">
      <formula>1</formula>
    </cfRule>
  </conditionalFormatting>
  <conditionalFormatting sqref="D103:D104">
    <cfRule type="cellIs" dxfId="162" priority="56" operator="equal">
      <formula>0</formula>
    </cfRule>
  </conditionalFormatting>
  <conditionalFormatting sqref="E48:E49">
    <cfRule type="cellIs" dxfId="161" priority="52" operator="equal">
      <formula>0</formula>
    </cfRule>
  </conditionalFormatting>
  <conditionalFormatting sqref="D48:D49">
    <cfRule type="cellIs" dxfId="160" priority="51" operator="equal">
      <formula>0</formula>
    </cfRule>
  </conditionalFormatting>
  <conditionalFormatting sqref="F48:F49">
    <cfRule type="cellIs" dxfId="159" priority="50" operator="lessThan">
      <formula>1</formula>
    </cfRule>
  </conditionalFormatting>
  <conditionalFormatting sqref="D67:D68">
    <cfRule type="cellIs" dxfId="158" priority="48" operator="equal">
      <formula>0</formula>
    </cfRule>
  </conditionalFormatting>
  <conditionalFormatting sqref="F67:F68">
    <cfRule type="cellIs" dxfId="157" priority="47" operator="lessThan">
      <formula>1</formula>
    </cfRule>
  </conditionalFormatting>
  <conditionalFormatting sqref="D87:D88">
    <cfRule type="cellIs" dxfId="156" priority="45" operator="equal">
      <formula>0</formula>
    </cfRule>
  </conditionalFormatting>
  <conditionalFormatting sqref="F87:F88">
    <cfRule type="cellIs" dxfId="155" priority="44" operator="lessThan">
      <formula>1</formula>
    </cfRule>
  </conditionalFormatting>
  <conditionalFormatting sqref="D99:D100">
    <cfRule type="cellIs" dxfId="154" priority="42" operator="equal">
      <formula>0</formula>
    </cfRule>
  </conditionalFormatting>
  <conditionalFormatting sqref="F99:F100">
    <cfRule type="cellIs" dxfId="153" priority="41" operator="lessThan">
      <formula>1</formula>
    </cfRule>
  </conditionalFormatting>
  <conditionalFormatting sqref="D93:D94">
    <cfRule type="cellIs" dxfId="152" priority="31" operator="equal">
      <formula>0</formula>
    </cfRule>
  </conditionalFormatting>
  <conditionalFormatting sqref="F93:F94">
    <cfRule type="cellIs" dxfId="151" priority="30" operator="lessThan">
      <formula>1</formula>
    </cfRule>
  </conditionalFormatting>
  <conditionalFormatting sqref="E80:E81">
    <cfRule type="cellIs" dxfId="150" priority="26" operator="equal">
      <formula>0</formula>
    </cfRule>
  </conditionalFormatting>
  <conditionalFormatting sqref="F80:F81">
    <cfRule type="cellIs" dxfId="149" priority="25" operator="lessThan">
      <formula>1</formula>
    </cfRule>
  </conditionalFormatting>
  <conditionalFormatting sqref="D80:D81">
    <cfRule type="cellIs" dxfId="148" priority="24" operator="equal">
      <formula>0</formula>
    </cfRule>
  </conditionalFormatting>
  <conditionalFormatting sqref="F55:F56">
    <cfRule type="cellIs" dxfId="147" priority="15" operator="lessThan">
      <formula>1</formula>
    </cfRule>
  </conditionalFormatting>
  <conditionalFormatting sqref="E29:E30">
    <cfRule type="cellIs" dxfId="146" priority="8" operator="equal">
      <formula>0</formula>
    </cfRule>
  </conditionalFormatting>
  <conditionalFormatting sqref="E31:E32">
    <cfRule type="cellIs" dxfId="145" priority="7" operator="equal">
      <formula>0</formula>
    </cfRule>
  </conditionalFormatting>
  <pageMargins left="0.7" right="0.7" top="0.75" bottom="0.75" header="0.3" footer="0.3"/>
  <pageSetup paperSize="9" orientation="portrait" horizont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EB310-8322-46EA-83F6-1C6DAB69ED85}">
  <dimension ref="B2:H136"/>
  <sheetViews>
    <sheetView zoomScale="85" zoomScaleNormal="85" workbookViewId="0">
      <pane ySplit="5" topLeftCell="A126" activePane="bottomLeft" state="frozen"/>
      <selection pane="bottomLeft" activeCell="C129" sqref="C129:G129"/>
    </sheetView>
  </sheetViews>
  <sheetFormatPr baseColWidth="10" defaultColWidth="11.44140625" defaultRowHeight="13.8" x14ac:dyDescent="0.3"/>
  <cols>
    <col min="1" max="1" width="11.44140625" style="84"/>
    <col min="2" max="2" width="11.109375" style="84" customWidth="1"/>
    <col min="3" max="3" width="81.109375" style="84" customWidth="1"/>
    <col min="4" max="4" width="9.5546875" style="89" customWidth="1"/>
    <col min="5" max="5" width="11.5546875" style="142" customWidth="1"/>
    <col min="6" max="6" width="14.109375" style="92" bestFit="1" customWidth="1"/>
    <col min="7" max="7" width="20.44140625" style="92" customWidth="1"/>
    <col min="8" max="8" width="15.77734375" style="84" bestFit="1" customWidth="1"/>
    <col min="9" max="16384" width="11.44140625" style="84"/>
  </cols>
  <sheetData>
    <row r="2" spans="2:8" ht="15.6" x14ac:dyDescent="0.3">
      <c r="C2" s="120" t="s">
        <v>347</v>
      </c>
    </row>
    <row r="3" spans="2:8" ht="15.6" x14ac:dyDescent="0.3">
      <c r="C3" s="120" t="s">
        <v>298</v>
      </c>
    </row>
    <row r="5" spans="2:8" ht="18" x14ac:dyDescent="0.3">
      <c r="B5" s="143"/>
      <c r="D5" s="84"/>
      <c r="E5" s="84"/>
      <c r="F5" s="85"/>
      <c r="G5" s="86"/>
    </row>
    <row r="6" spans="2:8" ht="17.25" customHeight="1" x14ac:dyDescent="0.25">
      <c r="B6" s="178" t="s">
        <v>33</v>
      </c>
      <c r="C6" s="178" t="s">
        <v>34</v>
      </c>
      <c r="D6" s="178" t="s">
        <v>35</v>
      </c>
      <c r="E6" s="178" t="s">
        <v>36</v>
      </c>
      <c r="F6" s="94" t="s">
        <v>37</v>
      </c>
      <c r="G6" s="180" t="s">
        <v>94</v>
      </c>
    </row>
    <row r="7" spans="2:8" ht="17.25" customHeight="1" x14ac:dyDescent="0.25">
      <c r="B7" s="179"/>
      <c r="C7" s="179"/>
      <c r="D7" s="179"/>
      <c r="E7" s="179"/>
      <c r="F7" s="95" t="s">
        <v>38</v>
      </c>
      <c r="G7" s="181"/>
    </row>
    <row r="8" spans="2:8" ht="17.25" customHeight="1" x14ac:dyDescent="0.3">
      <c r="B8" s="117">
        <v>0</v>
      </c>
      <c r="C8" s="184" t="s">
        <v>191</v>
      </c>
      <c r="D8" s="184"/>
      <c r="E8" s="184"/>
      <c r="F8" s="184"/>
      <c r="G8" s="185"/>
    </row>
    <row r="9" spans="2:8" ht="17.25" customHeight="1" x14ac:dyDescent="0.3">
      <c r="B9" s="108" t="s">
        <v>192</v>
      </c>
      <c r="C9" s="109" t="s">
        <v>193</v>
      </c>
      <c r="D9" s="110" t="s">
        <v>171</v>
      </c>
      <c r="E9" s="111">
        <v>1</v>
      </c>
      <c r="F9" s="111"/>
      <c r="G9" s="111">
        <f>E9*F9</f>
        <v>0</v>
      </c>
      <c r="H9" s="145"/>
    </row>
    <row r="10" spans="2:8" ht="17.25" customHeight="1" x14ac:dyDescent="0.3">
      <c r="B10" s="108" t="s">
        <v>194</v>
      </c>
      <c r="C10" s="109" t="s">
        <v>195</v>
      </c>
      <c r="D10" s="110" t="s">
        <v>171</v>
      </c>
      <c r="E10" s="111">
        <v>1</v>
      </c>
      <c r="F10" s="111"/>
      <c r="G10" s="111">
        <f>E10*F10</f>
        <v>0</v>
      </c>
      <c r="H10" s="145"/>
    </row>
    <row r="11" spans="2:8" ht="17.25" customHeight="1" x14ac:dyDescent="0.3">
      <c r="B11" s="141"/>
      <c r="C11" s="182" t="s">
        <v>196</v>
      </c>
      <c r="D11" s="183"/>
      <c r="E11" s="183"/>
      <c r="F11" s="183"/>
      <c r="G11" s="113">
        <f>G9+G10</f>
        <v>0</v>
      </c>
      <c r="H11" s="145"/>
    </row>
    <row r="12" spans="2:8" ht="17.25" customHeight="1" x14ac:dyDescent="0.3">
      <c r="D12" s="84"/>
      <c r="E12" s="84"/>
      <c r="F12" s="84"/>
      <c r="G12" s="84"/>
      <c r="H12" s="145"/>
    </row>
    <row r="13" spans="2:8" ht="17.25" customHeight="1" x14ac:dyDescent="0.3">
      <c r="B13" s="80" t="s">
        <v>95</v>
      </c>
      <c r="C13" s="184" t="s">
        <v>348</v>
      </c>
      <c r="D13" s="184"/>
      <c r="E13" s="184"/>
      <c r="F13" s="184"/>
      <c r="G13" s="185"/>
    </row>
    <row r="14" spans="2:8" x14ac:dyDescent="0.3">
      <c r="B14" s="186" t="s">
        <v>113</v>
      </c>
      <c r="C14" s="186"/>
      <c r="D14" s="186"/>
      <c r="E14" s="186"/>
      <c r="F14" s="186"/>
      <c r="G14" s="186"/>
    </row>
    <row r="15" spans="2:8" x14ac:dyDescent="0.3">
      <c r="B15" s="158" t="s">
        <v>116</v>
      </c>
      <c r="C15" s="87" t="s">
        <v>110</v>
      </c>
      <c r="D15" s="160" t="s">
        <v>2</v>
      </c>
      <c r="E15" s="162">
        <v>16.510000000000002</v>
      </c>
      <c r="F15" s="164"/>
      <c r="G15" s="166">
        <f t="shared" ref="G15" si="0">E15*F15</f>
        <v>0</v>
      </c>
    </row>
    <row r="16" spans="2:8" x14ac:dyDescent="0.3">
      <c r="B16" s="159"/>
      <c r="C16" s="88" t="s">
        <v>101</v>
      </c>
      <c r="D16" s="161"/>
      <c r="E16" s="163"/>
      <c r="F16" s="165"/>
      <c r="G16" s="167"/>
    </row>
    <row r="17" spans="2:7" x14ac:dyDescent="0.3">
      <c r="B17" s="158" t="s">
        <v>109</v>
      </c>
      <c r="C17" s="87" t="s">
        <v>162</v>
      </c>
      <c r="D17" s="160" t="s">
        <v>4</v>
      </c>
      <c r="E17" s="162">
        <v>3.4</v>
      </c>
      <c r="F17" s="164"/>
      <c r="G17" s="166">
        <f t="shared" ref="G17" si="1">E17*F17</f>
        <v>0</v>
      </c>
    </row>
    <row r="18" spans="2:7" x14ac:dyDescent="0.3">
      <c r="B18" s="159"/>
      <c r="C18" s="88" t="s">
        <v>127</v>
      </c>
      <c r="D18" s="161"/>
      <c r="E18" s="163"/>
      <c r="F18" s="165"/>
      <c r="G18" s="167"/>
    </row>
    <row r="19" spans="2:7" x14ac:dyDescent="0.3">
      <c r="B19" s="158" t="s">
        <v>96</v>
      </c>
      <c r="C19" s="87" t="s">
        <v>163</v>
      </c>
      <c r="D19" s="160" t="s">
        <v>4</v>
      </c>
      <c r="E19" s="162">
        <f>15.64-(1.36*2*1.72)</f>
        <v>10.961600000000001</v>
      </c>
      <c r="F19" s="164"/>
      <c r="G19" s="166">
        <f t="shared" ref="G19" si="2">E19*F19</f>
        <v>0</v>
      </c>
    </row>
    <row r="20" spans="2:7" x14ac:dyDescent="0.3">
      <c r="B20" s="159"/>
      <c r="C20" s="88" t="s">
        <v>164</v>
      </c>
      <c r="D20" s="161"/>
      <c r="E20" s="163"/>
      <c r="F20" s="165"/>
      <c r="G20" s="167"/>
    </row>
    <row r="21" spans="2:7" x14ac:dyDescent="0.3">
      <c r="B21" s="158" t="s">
        <v>97</v>
      </c>
      <c r="C21" s="87" t="s">
        <v>212</v>
      </c>
      <c r="D21" s="160" t="s">
        <v>4</v>
      </c>
      <c r="E21" s="162">
        <f>45%*E17</f>
        <v>1.53</v>
      </c>
      <c r="F21" s="164"/>
      <c r="G21" s="166">
        <f t="shared" ref="G21" si="3">E21*F21</f>
        <v>0</v>
      </c>
    </row>
    <row r="22" spans="2:7" x14ac:dyDescent="0.3">
      <c r="B22" s="159"/>
      <c r="C22" s="104" t="s">
        <v>102</v>
      </c>
      <c r="D22" s="161"/>
      <c r="E22" s="163"/>
      <c r="F22" s="165"/>
      <c r="G22" s="167"/>
    </row>
    <row r="23" spans="2:7" x14ac:dyDescent="0.3">
      <c r="B23" s="172" t="s">
        <v>130</v>
      </c>
      <c r="C23" s="173"/>
      <c r="D23" s="173"/>
      <c r="E23" s="173"/>
      <c r="F23" s="173"/>
      <c r="G23" s="174"/>
    </row>
    <row r="24" spans="2:7" ht="20.25" customHeight="1" x14ac:dyDescent="0.3">
      <c r="B24" s="158" t="s">
        <v>98</v>
      </c>
      <c r="C24" s="87" t="s">
        <v>135</v>
      </c>
      <c r="D24" s="160" t="s">
        <v>4</v>
      </c>
      <c r="E24" s="162">
        <f>(3.46*0.08/0.4)+(1.8*1*0.08*1.2)</f>
        <v>0.86480000000000001</v>
      </c>
      <c r="F24" s="164"/>
      <c r="G24" s="166">
        <f t="shared" ref="G24" si="4">E24*F24</f>
        <v>0</v>
      </c>
    </row>
    <row r="25" spans="2:7" x14ac:dyDescent="0.3">
      <c r="B25" s="159"/>
      <c r="C25" s="88" t="s">
        <v>299</v>
      </c>
      <c r="D25" s="161"/>
      <c r="E25" s="163"/>
      <c r="F25" s="165"/>
      <c r="G25" s="171"/>
    </row>
    <row r="26" spans="2:7" ht="20.25" customHeight="1" x14ac:dyDescent="0.3">
      <c r="B26" s="158" t="s">
        <v>99</v>
      </c>
      <c r="C26" s="87" t="s">
        <v>165</v>
      </c>
      <c r="D26" s="160" t="s">
        <v>4</v>
      </c>
      <c r="E26" s="162">
        <f>(3.46*0.05/0.4)+(1.8*1*0.05*1.2)</f>
        <v>0.54049999999999998</v>
      </c>
      <c r="F26" s="164"/>
      <c r="G26" s="166">
        <f t="shared" ref="G26:G30" si="5">E26*F26</f>
        <v>0</v>
      </c>
    </row>
    <row r="27" spans="2:7" x14ac:dyDescent="0.3">
      <c r="B27" s="159"/>
      <c r="C27" s="88" t="s">
        <v>127</v>
      </c>
      <c r="D27" s="161"/>
      <c r="E27" s="163"/>
      <c r="F27" s="165"/>
      <c r="G27" s="171"/>
    </row>
    <row r="28" spans="2:7" x14ac:dyDescent="0.3">
      <c r="B28" s="158" t="s">
        <v>100</v>
      </c>
      <c r="C28" s="87" t="s">
        <v>203</v>
      </c>
      <c r="D28" s="160" t="s">
        <v>4</v>
      </c>
      <c r="E28" s="162">
        <f>((E17)+(0.81*2))*1.5</f>
        <v>7.5299999999999994</v>
      </c>
      <c r="F28" s="164"/>
      <c r="G28" s="166">
        <f>E28*F28</f>
        <v>0</v>
      </c>
    </row>
    <row r="29" spans="2:7" x14ac:dyDescent="0.3">
      <c r="B29" s="159"/>
      <c r="C29" s="104" t="s">
        <v>218</v>
      </c>
      <c r="D29" s="161"/>
      <c r="E29" s="163"/>
      <c r="F29" s="165"/>
      <c r="G29" s="171"/>
    </row>
    <row r="30" spans="2:7" x14ac:dyDescent="0.3">
      <c r="B30" s="158" t="s">
        <v>103</v>
      </c>
      <c r="C30" s="87" t="s">
        <v>349</v>
      </c>
      <c r="D30" s="160" t="s">
        <v>2</v>
      </c>
      <c r="E30" s="162">
        <f>(0.15*(1.43+1.57)*1.2)</f>
        <v>0.53999999999999992</v>
      </c>
      <c r="F30" s="164"/>
      <c r="G30" s="166">
        <f t="shared" si="5"/>
        <v>0</v>
      </c>
    </row>
    <row r="31" spans="2:7" x14ac:dyDescent="0.3">
      <c r="B31" s="159"/>
      <c r="C31" s="104" t="s">
        <v>350</v>
      </c>
      <c r="D31" s="161"/>
      <c r="E31" s="163"/>
      <c r="F31" s="165"/>
      <c r="G31" s="167"/>
    </row>
    <row r="32" spans="2:7" x14ac:dyDescent="0.3">
      <c r="B32" s="158" t="s">
        <v>117</v>
      </c>
      <c r="C32" s="87" t="s">
        <v>175</v>
      </c>
      <c r="D32" s="160" t="s">
        <v>2</v>
      </c>
      <c r="E32" s="162">
        <f>((1.8*1)+(1.2*3.08))*1.2</f>
        <v>6.5951999999999993</v>
      </c>
      <c r="F32" s="164"/>
      <c r="G32" s="166">
        <f t="shared" ref="G32" si="6">E32*F32</f>
        <v>0</v>
      </c>
    </row>
    <row r="33" spans="2:7" x14ac:dyDescent="0.3">
      <c r="B33" s="159"/>
      <c r="C33" s="104" t="s">
        <v>174</v>
      </c>
      <c r="D33" s="161"/>
      <c r="E33" s="163"/>
      <c r="F33" s="165"/>
      <c r="G33" s="167"/>
    </row>
    <row r="34" spans="2:7" x14ac:dyDescent="0.3">
      <c r="B34" s="172" t="s">
        <v>131</v>
      </c>
      <c r="C34" s="173"/>
      <c r="D34" s="173"/>
      <c r="E34" s="173"/>
      <c r="F34" s="173"/>
      <c r="G34" s="174"/>
    </row>
    <row r="35" spans="2:7" x14ac:dyDescent="0.3">
      <c r="B35" s="158" t="s">
        <v>104</v>
      </c>
      <c r="C35" s="87" t="s">
        <v>202</v>
      </c>
      <c r="D35" s="160" t="s">
        <v>2</v>
      </c>
      <c r="E35" s="162">
        <f>0.53*0.24*3</f>
        <v>0.38160000000000005</v>
      </c>
      <c r="F35" s="164"/>
      <c r="G35" s="166">
        <f>E35*F35</f>
        <v>0</v>
      </c>
    </row>
    <row r="36" spans="2:7" x14ac:dyDescent="0.3">
      <c r="B36" s="159"/>
      <c r="C36" s="88" t="s">
        <v>128</v>
      </c>
      <c r="D36" s="161"/>
      <c r="E36" s="163"/>
      <c r="F36" s="165"/>
      <c r="G36" s="171"/>
    </row>
    <row r="37" spans="2:7" ht="27.6" x14ac:dyDescent="0.3">
      <c r="B37" s="158" t="s">
        <v>105</v>
      </c>
      <c r="C37" s="87" t="s">
        <v>166</v>
      </c>
      <c r="D37" s="160" t="s">
        <v>2</v>
      </c>
      <c r="E37" s="162">
        <f>(((1.72*2.11)+(1.72*0.2*0.5))*5+(2.11*4.16))*1.2</f>
        <v>33.340319999999998</v>
      </c>
      <c r="F37" s="164"/>
      <c r="G37" s="166">
        <f t="shared" ref="G37" si="7">E37*F37</f>
        <v>0</v>
      </c>
    </row>
    <row r="38" spans="2:7" x14ac:dyDescent="0.3">
      <c r="B38" s="159"/>
      <c r="C38" s="88" t="s">
        <v>167</v>
      </c>
      <c r="D38" s="161"/>
      <c r="E38" s="163"/>
      <c r="F38" s="165"/>
      <c r="G38" s="171"/>
    </row>
    <row r="39" spans="2:7" x14ac:dyDescent="0.3">
      <c r="B39" s="158" t="s">
        <v>106</v>
      </c>
      <c r="C39" s="87" t="s">
        <v>136</v>
      </c>
      <c r="D39" s="160" t="s">
        <v>4</v>
      </c>
      <c r="E39" s="162">
        <v>0.2</v>
      </c>
      <c r="F39" s="164"/>
      <c r="G39" s="166">
        <f t="shared" ref="G39" si="8">E39*F39</f>
        <v>0</v>
      </c>
    </row>
    <row r="40" spans="2:7" x14ac:dyDescent="0.3">
      <c r="B40" s="159"/>
      <c r="C40" s="88" t="s">
        <v>351</v>
      </c>
      <c r="D40" s="161"/>
      <c r="E40" s="163"/>
      <c r="F40" s="165"/>
      <c r="G40" s="171"/>
    </row>
    <row r="41" spans="2:7" x14ac:dyDescent="0.3">
      <c r="B41" s="158" t="s">
        <v>107</v>
      </c>
      <c r="C41" s="87" t="s">
        <v>129</v>
      </c>
      <c r="D41" s="193" t="s">
        <v>4</v>
      </c>
      <c r="E41" s="162">
        <f>0.2*0.2*1.2*3*1.2</f>
        <v>0.17280000000000001</v>
      </c>
      <c r="F41" s="164"/>
      <c r="G41" s="195">
        <f t="shared" ref="G41" si="9">E41*F41</f>
        <v>0</v>
      </c>
    </row>
    <row r="42" spans="2:7" x14ac:dyDescent="0.3">
      <c r="B42" s="159"/>
      <c r="C42" s="88" t="s">
        <v>217</v>
      </c>
      <c r="D42" s="194"/>
      <c r="E42" s="163"/>
      <c r="F42" s="165"/>
      <c r="G42" s="196"/>
    </row>
    <row r="43" spans="2:7" x14ac:dyDescent="0.25">
      <c r="B43" s="158" t="s">
        <v>108</v>
      </c>
      <c r="C43" s="102" t="s">
        <v>114</v>
      </c>
      <c r="D43" s="160" t="s">
        <v>14</v>
      </c>
      <c r="E43" s="162">
        <f>90*E41</f>
        <v>15.552000000000001</v>
      </c>
      <c r="F43" s="164"/>
      <c r="G43" s="166">
        <f>E43*F43</f>
        <v>0</v>
      </c>
    </row>
    <row r="44" spans="2:7" x14ac:dyDescent="0.3">
      <c r="B44" s="159"/>
      <c r="C44" s="88" t="s">
        <v>217</v>
      </c>
      <c r="D44" s="161"/>
      <c r="E44" s="163"/>
      <c r="F44" s="165"/>
      <c r="G44" s="167"/>
    </row>
    <row r="45" spans="2:7" ht="20.25" customHeight="1" x14ac:dyDescent="0.25">
      <c r="B45" s="158" t="s">
        <v>118</v>
      </c>
      <c r="C45" s="102" t="s">
        <v>134</v>
      </c>
      <c r="D45" s="160" t="s">
        <v>2</v>
      </c>
      <c r="E45" s="162">
        <f>(((0.15*0.15*2)+(0.15*(1.49+1.57))+((0.2*0.2*2)+(0.2*1.2*2))*3)+(0.1*1)+(0.05*1.8))*1.5</f>
        <v>3.5609999999999999</v>
      </c>
      <c r="F45" s="164"/>
      <c r="G45" s="166">
        <f>E45*F45</f>
        <v>0</v>
      </c>
    </row>
    <row r="46" spans="2:7" x14ac:dyDescent="0.25">
      <c r="B46" s="159"/>
      <c r="C46" s="93" t="s">
        <v>148</v>
      </c>
      <c r="D46" s="161"/>
      <c r="E46" s="163"/>
      <c r="F46" s="165"/>
      <c r="G46" s="167"/>
    </row>
    <row r="47" spans="2:7" ht="20.25" customHeight="1" x14ac:dyDescent="0.3">
      <c r="B47" s="158" t="s">
        <v>119</v>
      </c>
      <c r="C47" s="87" t="s">
        <v>215</v>
      </c>
      <c r="D47" s="160" t="s">
        <v>4</v>
      </c>
      <c r="E47" s="162">
        <f>1.02*2*1.2</f>
        <v>2.448</v>
      </c>
      <c r="F47" s="164"/>
      <c r="G47" s="166">
        <f t="shared" ref="G47" si="10">E47*F47</f>
        <v>0</v>
      </c>
    </row>
    <row r="48" spans="2:7" x14ac:dyDescent="0.3">
      <c r="B48" s="159"/>
      <c r="C48" s="88" t="s">
        <v>300</v>
      </c>
      <c r="D48" s="161"/>
      <c r="E48" s="163"/>
      <c r="F48" s="165"/>
      <c r="G48" s="171"/>
    </row>
    <row r="49" spans="2:7" x14ac:dyDescent="0.3">
      <c r="B49" s="158" t="s">
        <v>120</v>
      </c>
      <c r="C49" s="87" t="s">
        <v>219</v>
      </c>
      <c r="D49" s="160" t="s">
        <v>93</v>
      </c>
      <c r="E49" s="162">
        <v>1</v>
      </c>
      <c r="F49" s="164"/>
      <c r="G49" s="166">
        <f t="shared" ref="G49" si="11">E49*F49</f>
        <v>0</v>
      </c>
    </row>
    <row r="50" spans="2:7" x14ac:dyDescent="0.3">
      <c r="B50" s="159"/>
      <c r="C50" s="88" t="s">
        <v>168</v>
      </c>
      <c r="D50" s="161"/>
      <c r="E50" s="163"/>
      <c r="F50" s="165"/>
      <c r="G50" s="171"/>
    </row>
    <row r="51" spans="2:7" ht="27.6" x14ac:dyDescent="0.3">
      <c r="B51" s="158" t="s">
        <v>121</v>
      </c>
      <c r="C51" s="87" t="s">
        <v>352</v>
      </c>
      <c r="D51" s="193" t="s">
        <v>93</v>
      </c>
      <c r="E51" s="162">
        <v>2</v>
      </c>
      <c r="F51" s="164"/>
      <c r="G51" s="195">
        <f t="shared" ref="G51" si="12">E51*F51</f>
        <v>0</v>
      </c>
    </row>
    <row r="52" spans="2:7" x14ac:dyDescent="0.3">
      <c r="B52" s="159"/>
      <c r="C52" s="88" t="s">
        <v>353</v>
      </c>
      <c r="D52" s="194"/>
      <c r="E52" s="163"/>
      <c r="F52" s="165"/>
      <c r="G52" s="196"/>
    </row>
    <row r="53" spans="2:7" x14ac:dyDescent="0.3">
      <c r="B53" s="158" t="s">
        <v>303</v>
      </c>
      <c r="C53" s="87" t="s">
        <v>190</v>
      </c>
      <c r="D53" s="160" t="s">
        <v>2</v>
      </c>
      <c r="E53" s="162">
        <f>((E37*2+10.41)*1.2)</f>
        <v>92.508767999999989</v>
      </c>
      <c r="F53" s="164"/>
      <c r="G53" s="166">
        <f t="shared" ref="G53" si="13">E53*F53</f>
        <v>0</v>
      </c>
    </row>
    <row r="54" spans="2:7" x14ac:dyDescent="0.25">
      <c r="B54" s="159"/>
      <c r="C54" s="93" t="s">
        <v>354</v>
      </c>
      <c r="D54" s="161"/>
      <c r="E54" s="163"/>
      <c r="F54" s="165"/>
      <c r="G54" s="171"/>
    </row>
    <row r="55" spans="2:7" ht="20.25" customHeight="1" x14ac:dyDescent="0.25">
      <c r="B55" s="158" t="s">
        <v>122</v>
      </c>
      <c r="C55" s="102" t="s">
        <v>355</v>
      </c>
      <c r="D55" s="160" t="s">
        <v>2</v>
      </c>
      <c r="E55" s="162">
        <f>1*(1.49+1.57)*1.2</f>
        <v>3.6719999999999997</v>
      </c>
      <c r="F55" s="164"/>
      <c r="G55" s="166">
        <f t="shared" ref="G55" si="14">E55*F55</f>
        <v>0</v>
      </c>
    </row>
    <row r="56" spans="2:7" x14ac:dyDescent="0.25">
      <c r="B56" s="159"/>
      <c r="C56" s="103" t="s">
        <v>356</v>
      </c>
      <c r="D56" s="161"/>
      <c r="E56" s="163"/>
      <c r="F56" s="165"/>
      <c r="G56" s="167"/>
    </row>
    <row r="57" spans="2:7" x14ac:dyDescent="0.25">
      <c r="B57" s="158" t="s">
        <v>123</v>
      </c>
      <c r="C57" s="102" t="s">
        <v>197</v>
      </c>
      <c r="D57" s="160" t="s">
        <v>4</v>
      </c>
      <c r="E57" s="162">
        <v>0.1</v>
      </c>
      <c r="F57" s="164"/>
      <c r="G57" s="166">
        <f t="shared" ref="G57" si="15">E57*F57</f>
        <v>0</v>
      </c>
    </row>
    <row r="58" spans="2:7" x14ac:dyDescent="0.25">
      <c r="B58" s="159"/>
      <c r="C58" s="103" t="s">
        <v>357</v>
      </c>
      <c r="D58" s="161"/>
      <c r="E58" s="163"/>
      <c r="F58" s="165"/>
      <c r="G58" s="167"/>
    </row>
    <row r="59" spans="2:7" ht="27.6" x14ac:dyDescent="0.25">
      <c r="B59" s="158" t="s">
        <v>124</v>
      </c>
      <c r="C59" s="136" t="s">
        <v>301</v>
      </c>
      <c r="D59" s="160" t="s">
        <v>21</v>
      </c>
      <c r="E59" s="162">
        <v>1</v>
      </c>
      <c r="F59" s="164"/>
      <c r="G59" s="166">
        <f t="shared" ref="G59" si="16">E59*F59</f>
        <v>0</v>
      </c>
    </row>
    <row r="60" spans="2:7" x14ac:dyDescent="0.25">
      <c r="B60" s="159"/>
      <c r="C60" s="103" t="s">
        <v>302</v>
      </c>
      <c r="D60" s="161"/>
      <c r="E60" s="163"/>
      <c r="F60" s="165"/>
      <c r="G60" s="167"/>
    </row>
    <row r="61" spans="2:7" x14ac:dyDescent="0.3">
      <c r="B61" s="168" t="s">
        <v>143</v>
      </c>
      <c r="C61" s="169"/>
      <c r="D61" s="169"/>
      <c r="E61" s="169"/>
      <c r="F61" s="169"/>
      <c r="G61" s="170"/>
    </row>
    <row r="62" spans="2:7" ht="41.4" x14ac:dyDescent="0.3">
      <c r="B62" s="158" t="s">
        <v>125</v>
      </c>
      <c r="C62" s="87" t="s">
        <v>358</v>
      </c>
      <c r="D62" s="160" t="s">
        <v>93</v>
      </c>
      <c r="E62" s="162">
        <v>2</v>
      </c>
      <c r="F62" s="164"/>
      <c r="G62" s="166">
        <f>E62*F62</f>
        <v>0</v>
      </c>
    </row>
    <row r="63" spans="2:7" x14ac:dyDescent="0.25">
      <c r="B63" s="159"/>
      <c r="C63" s="103" t="s">
        <v>359</v>
      </c>
      <c r="D63" s="161"/>
      <c r="E63" s="163"/>
      <c r="F63" s="165"/>
      <c r="G63" s="171"/>
    </row>
    <row r="64" spans="2:7" ht="41.4" x14ac:dyDescent="0.3">
      <c r="B64" s="158" t="s">
        <v>126</v>
      </c>
      <c r="C64" s="87" t="s">
        <v>304</v>
      </c>
      <c r="D64" s="160" t="s">
        <v>93</v>
      </c>
      <c r="E64" s="162">
        <v>1</v>
      </c>
      <c r="F64" s="164"/>
      <c r="G64" s="166">
        <f>E64*F64</f>
        <v>0</v>
      </c>
    </row>
    <row r="65" spans="2:7" x14ac:dyDescent="0.25">
      <c r="B65" s="159"/>
      <c r="C65" s="103" t="s">
        <v>305</v>
      </c>
      <c r="D65" s="161"/>
      <c r="E65" s="163"/>
      <c r="F65" s="165"/>
      <c r="G65" s="171"/>
    </row>
    <row r="66" spans="2:7" x14ac:dyDescent="0.25">
      <c r="B66" s="158" t="s">
        <v>281</v>
      </c>
      <c r="C66" s="102" t="s">
        <v>213</v>
      </c>
      <c r="D66" s="160" t="s">
        <v>25</v>
      </c>
      <c r="E66" s="162">
        <f>(4*3.08+(4*1.5))*1.2</f>
        <v>21.983999999999998</v>
      </c>
      <c r="F66" s="164"/>
      <c r="G66" s="166">
        <f>E66*F66</f>
        <v>0</v>
      </c>
    </row>
    <row r="67" spans="2:7" x14ac:dyDescent="0.25">
      <c r="B67" s="159"/>
      <c r="C67" s="103" t="s">
        <v>137</v>
      </c>
      <c r="D67" s="161"/>
      <c r="E67" s="163"/>
      <c r="F67" s="165"/>
      <c r="G67" s="171"/>
    </row>
    <row r="68" spans="2:7" x14ac:dyDescent="0.25">
      <c r="B68" s="158" t="s">
        <v>149</v>
      </c>
      <c r="C68" s="102" t="s">
        <v>214</v>
      </c>
      <c r="D68" s="160" t="s">
        <v>25</v>
      </c>
      <c r="E68" s="162">
        <f>((3.08/0.35)+(1.5/0.35))*2.44*1.2</f>
        <v>38.314971428571425</v>
      </c>
      <c r="F68" s="164"/>
      <c r="G68" s="166">
        <f>E68*F68</f>
        <v>0</v>
      </c>
    </row>
    <row r="69" spans="2:7" x14ac:dyDescent="0.25">
      <c r="B69" s="159"/>
      <c r="C69" s="103" t="s">
        <v>138</v>
      </c>
      <c r="D69" s="161"/>
      <c r="E69" s="163"/>
      <c r="F69" s="165"/>
      <c r="G69" s="171"/>
    </row>
    <row r="70" spans="2:7" ht="32.4" customHeight="1" x14ac:dyDescent="0.3">
      <c r="B70" s="158" t="s">
        <v>150</v>
      </c>
      <c r="C70" s="87" t="s">
        <v>205</v>
      </c>
      <c r="D70" s="160" t="s">
        <v>25</v>
      </c>
      <c r="E70" s="162">
        <f>(2.44*4+(3.08*2))*1.2</f>
        <v>19.103999999999999</v>
      </c>
      <c r="F70" s="164"/>
      <c r="G70" s="166">
        <f>E70*F70</f>
        <v>0</v>
      </c>
    </row>
    <row r="71" spans="2:7" x14ac:dyDescent="0.25">
      <c r="B71" s="159"/>
      <c r="C71" s="103" t="s">
        <v>169</v>
      </c>
      <c r="D71" s="161"/>
      <c r="E71" s="163"/>
      <c r="F71" s="165"/>
      <c r="G71" s="167"/>
    </row>
    <row r="72" spans="2:7" x14ac:dyDescent="0.25">
      <c r="B72" s="158" t="s">
        <v>151</v>
      </c>
      <c r="C72" s="102" t="s">
        <v>204</v>
      </c>
      <c r="D72" s="160" t="s">
        <v>2</v>
      </c>
      <c r="E72" s="162">
        <f>((2.44*3.08)+(2.44*1.5))*1.2</f>
        <v>13.41024</v>
      </c>
      <c r="F72" s="164"/>
      <c r="G72" s="166">
        <f>E72*F72</f>
        <v>0</v>
      </c>
    </row>
    <row r="73" spans="2:7" x14ac:dyDescent="0.25">
      <c r="B73" s="159"/>
      <c r="C73" s="103" t="s">
        <v>139</v>
      </c>
      <c r="D73" s="161"/>
      <c r="E73" s="163"/>
      <c r="F73" s="165"/>
      <c r="G73" s="171"/>
    </row>
    <row r="74" spans="2:7" ht="27.6" x14ac:dyDescent="0.3">
      <c r="B74" s="158" t="s">
        <v>152</v>
      </c>
      <c r="C74" s="87" t="s">
        <v>216</v>
      </c>
      <c r="D74" s="160" t="s">
        <v>2</v>
      </c>
      <c r="E74" s="162">
        <f>2.44*(3.08+1.5)*1.2</f>
        <v>13.41024</v>
      </c>
      <c r="F74" s="164"/>
      <c r="G74" s="166">
        <f t="shared" ref="G74" si="17">E74*F74</f>
        <v>0</v>
      </c>
    </row>
    <row r="75" spans="2:7" x14ac:dyDescent="0.25">
      <c r="B75" s="159"/>
      <c r="C75" s="103" t="s">
        <v>140</v>
      </c>
      <c r="D75" s="161"/>
      <c r="E75" s="163"/>
      <c r="F75" s="165"/>
      <c r="G75" s="171"/>
    </row>
    <row r="76" spans="2:7" ht="27.6" x14ac:dyDescent="0.3">
      <c r="B76" s="158" t="s">
        <v>153</v>
      </c>
      <c r="C76" s="87" t="s">
        <v>206</v>
      </c>
      <c r="D76" s="160" t="s">
        <v>25</v>
      </c>
      <c r="E76" s="162">
        <f>((2.44*2+2.11)+(2.44*2+1.49+2.11))*1.2</f>
        <v>18.564</v>
      </c>
      <c r="F76" s="164"/>
      <c r="G76" s="166">
        <f t="shared" ref="G76" si="18">E76*F76</f>
        <v>0</v>
      </c>
    </row>
    <row r="77" spans="2:7" x14ac:dyDescent="0.25">
      <c r="B77" s="159"/>
      <c r="C77" s="103" t="s">
        <v>141</v>
      </c>
      <c r="D77" s="161"/>
      <c r="E77" s="163"/>
      <c r="F77" s="165"/>
      <c r="G77" s="171"/>
    </row>
    <row r="78" spans="2:7" ht="33" customHeight="1" x14ac:dyDescent="0.3">
      <c r="B78" s="158" t="s">
        <v>154</v>
      </c>
      <c r="C78" s="87" t="s">
        <v>201</v>
      </c>
      <c r="D78" s="160" t="s">
        <v>93</v>
      </c>
      <c r="E78" s="162">
        <v>2</v>
      </c>
      <c r="F78" s="164"/>
      <c r="G78" s="166">
        <f t="shared" ref="G78" si="19">E78*F78</f>
        <v>0</v>
      </c>
    </row>
    <row r="79" spans="2:7" x14ac:dyDescent="0.25">
      <c r="B79" s="159"/>
      <c r="C79" s="103" t="s">
        <v>176</v>
      </c>
      <c r="D79" s="161"/>
      <c r="E79" s="163"/>
      <c r="F79" s="165"/>
      <c r="G79" s="171"/>
    </row>
    <row r="80" spans="2:7" ht="46.8" customHeight="1" x14ac:dyDescent="0.3">
      <c r="B80" s="158" t="s">
        <v>155</v>
      </c>
      <c r="C80" s="87" t="s">
        <v>170</v>
      </c>
      <c r="D80" s="160" t="s">
        <v>171</v>
      </c>
      <c r="E80" s="162">
        <v>1</v>
      </c>
      <c r="F80" s="164"/>
      <c r="G80" s="166">
        <f t="shared" ref="G80" si="20">E80*F80</f>
        <v>0</v>
      </c>
    </row>
    <row r="81" spans="2:7" x14ac:dyDescent="0.25">
      <c r="B81" s="159"/>
      <c r="C81" s="103" t="s">
        <v>220</v>
      </c>
      <c r="D81" s="161"/>
      <c r="E81" s="163"/>
      <c r="F81" s="165"/>
      <c r="G81" s="171"/>
    </row>
    <row r="82" spans="2:7" x14ac:dyDescent="0.3">
      <c r="B82" s="158" t="s">
        <v>156</v>
      </c>
      <c r="C82" s="87" t="s">
        <v>224</v>
      </c>
      <c r="D82" s="160" t="s">
        <v>93</v>
      </c>
      <c r="E82" s="162">
        <v>2</v>
      </c>
      <c r="F82" s="164"/>
      <c r="G82" s="166">
        <f t="shared" ref="G82" si="21">E82*F82</f>
        <v>0</v>
      </c>
    </row>
    <row r="83" spans="2:7" x14ac:dyDescent="0.25">
      <c r="B83" s="159"/>
      <c r="C83" s="103" t="s">
        <v>225</v>
      </c>
      <c r="D83" s="161"/>
      <c r="E83" s="163"/>
      <c r="F83" s="165"/>
      <c r="G83" s="171"/>
    </row>
    <row r="84" spans="2:7" x14ac:dyDescent="0.3">
      <c r="B84" s="168" t="s">
        <v>115</v>
      </c>
      <c r="C84" s="169"/>
      <c r="D84" s="169"/>
      <c r="E84" s="169"/>
      <c r="F84" s="169"/>
      <c r="G84" s="170"/>
    </row>
    <row r="85" spans="2:7" x14ac:dyDescent="0.3">
      <c r="B85" s="158" t="s">
        <v>157</v>
      </c>
      <c r="C85" s="87" t="s">
        <v>132</v>
      </c>
      <c r="D85" s="160" t="s">
        <v>2</v>
      </c>
      <c r="E85" s="162">
        <f>E53-10.41</f>
        <v>82.098767999999993</v>
      </c>
      <c r="F85" s="164"/>
      <c r="G85" s="166">
        <f>E85*F85</f>
        <v>0</v>
      </c>
    </row>
    <row r="86" spans="2:7" x14ac:dyDescent="0.3">
      <c r="B86" s="159"/>
      <c r="C86" s="88" t="s">
        <v>133</v>
      </c>
      <c r="D86" s="161"/>
      <c r="E86" s="163"/>
      <c r="F86" s="165"/>
      <c r="G86" s="171"/>
    </row>
    <row r="87" spans="2:7" x14ac:dyDescent="0.3">
      <c r="B87" s="158" t="s">
        <v>158</v>
      </c>
      <c r="C87" s="87" t="s">
        <v>187</v>
      </c>
      <c r="D87" s="160" t="s">
        <v>2</v>
      </c>
      <c r="E87" s="162">
        <f>E85</f>
        <v>82.098767999999993</v>
      </c>
      <c r="F87" s="164"/>
      <c r="G87" s="166">
        <f>E87*F87</f>
        <v>0</v>
      </c>
    </row>
    <row r="88" spans="2:7" x14ac:dyDescent="0.3">
      <c r="B88" s="159"/>
      <c r="C88" s="88" t="s">
        <v>133</v>
      </c>
      <c r="D88" s="161"/>
      <c r="E88" s="163"/>
      <c r="F88" s="165"/>
      <c r="G88" s="171"/>
    </row>
    <row r="89" spans="2:7" x14ac:dyDescent="0.3">
      <c r="B89" s="158" t="s">
        <v>178</v>
      </c>
      <c r="C89" s="87" t="s">
        <v>221</v>
      </c>
      <c r="D89" s="160" t="s">
        <v>171</v>
      </c>
      <c r="E89" s="162">
        <v>1</v>
      </c>
      <c r="F89" s="164"/>
      <c r="G89" s="166">
        <f>E89*F89</f>
        <v>0</v>
      </c>
    </row>
    <row r="90" spans="2:7" x14ac:dyDescent="0.3">
      <c r="B90" s="159"/>
      <c r="C90" s="88" t="s">
        <v>222</v>
      </c>
      <c r="D90" s="161"/>
      <c r="E90" s="163"/>
      <c r="F90" s="165"/>
      <c r="G90" s="171"/>
    </row>
    <row r="91" spans="2:7" x14ac:dyDescent="0.3">
      <c r="B91" s="168" t="s">
        <v>142</v>
      </c>
      <c r="C91" s="169"/>
      <c r="D91" s="169"/>
      <c r="E91" s="169"/>
      <c r="F91" s="169"/>
      <c r="G91" s="170"/>
    </row>
    <row r="92" spans="2:7" x14ac:dyDescent="0.25">
      <c r="B92" s="158" t="s">
        <v>179</v>
      </c>
      <c r="C92" s="102" t="s">
        <v>172</v>
      </c>
      <c r="D92" s="160" t="s">
        <v>93</v>
      </c>
      <c r="E92" s="162">
        <v>8</v>
      </c>
      <c r="F92" s="164"/>
      <c r="G92" s="166">
        <f>E92*F92</f>
        <v>0</v>
      </c>
    </row>
    <row r="93" spans="2:7" x14ac:dyDescent="0.25">
      <c r="B93" s="159"/>
      <c r="C93" s="103" t="s">
        <v>144</v>
      </c>
      <c r="D93" s="161"/>
      <c r="E93" s="163"/>
      <c r="F93" s="165"/>
      <c r="G93" s="171"/>
    </row>
    <row r="94" spans="2:7" x14ac:dyDescent="0.25">
      <c r="B94" s="158" t="s">
        <v>180</v>
      </c>
      <c r="C94" s="102" t="s">
        <v>223</v>
      </c>
      <c r="D94" s="160" t="s">
        <v>93</v>
      </c>
      <c r="E94" s="162">
        <v>8</v>
      </c>
      <c r="F94" s="164"/>
      <c r="G94" s="166">
        <f>E94*F94</f>
        <v>0</v>
      </c>
    </row>
    <row r="95" spans="2:7" x14ac:dyDescent="0.25">
      <c r="B95" s="159"/>
      <c r="C95" s="103" t="s">
        <v>144</v>
      </c>
      <c r="D95" s="161"/>
      <c r="E95" s="163"/>
      <c r="F95" s="165"/>
      <c r="G95" s="171"/>
    </row>
    <row r="96" spans="2:7" x14ac:dyDescent="0.25">
      <c r="B96" s="158" t="s">
        <v>181</v>
      </c>
      <c r="C96" s="102" t="s">
        <v>173</v>
      </c>
      <c r="D96" s="160" t="s">
        <v>25</v>
      </c>
      <c r="E96" s="162">
        <v>16</v>
      </c>
      <c r="F96" s="164"/>
      <c r="G96" s="166">
        <f>E96*F96</f>
        <v>0</v>
      </c>
    </row>
    <row r="97" spans="2:7" x14ac:dyDescent="0.25">
      <c r="B97" s="159"/>
      <c r="C97" s="103" t="s">
        <v>144</v>
      </c>
      <c r="D97" s="161"/>
      <c r="E97" s="163"/>
      <c r="F97" s="165"/>
      <c r="G97" s="171"/>
    </row>
    <row r="98" spans="2:7" x14ac:dyDescent="0.25">
      <c r="B98" s="158" t="s">
        <v>182</v>
      </c>
      <c r="C98" s="102" t="s">
        <v>145</v>
      </c>
      <c r="D98" s="160" t="s">
        <v>25</v>
      </c>
      <c r="E98" s="162">
        <v>10</v>
      </c>
      <c r="F98" s="164"/>
      <c r="G98" s="166">
        <f>E98*F98</f>
        <v>0</v>
      </c>
    </row>
    <row r="99" spans="2:7" x14ac:dyDescent="0.25">
      <c r="B99" s="159"/>
      <c r="C99" s="103" t="s">
        <v>146</v>
      </c>
      <c r="D99" s="161"/>
      <c r="E99" s="163"/>
      <c r="F99" s="165"/>
      <c r="G99" s="167"/>
    </row>
    <row r="100" spans="2:7" x14ac:dyDescent="0.25">
      <c r="B100" s="158" t="s">
        <v>183</v>
      </c>
      <c r="C100" s="102" t="s">
        <v>147</v>
      </c>
      <c r="D100" s="160" t="s">
        <v>93</v>
      </c>
      <c r="E100" s="162">
        <v>2</v>
      </c>
      <c r="F100" s="164"/>
      <c r="G100" s="166">
        <f>E100*F100</f>
        <v>0</v>
      </c>
    </row>
    <row r="101" spans="2:7" x14ac:dyDescent="0.25">
      <c r="B101" s="159"/>
      <c r="C101" s="103" t="s">
        <v>146</v>
      </c>
      <c r="D101" s="161"/>
      <c r="E101" s="163"/>
      <c r="F101" s="165"/>
      <c r="G101" s="167"/>
    </row>
    <row r="102" spans="2:7" x14ac:dyDescent="0.25">
      <c r="B102" s="158" t="s">
        <v>184</v>
      </c>
      <c r="C102" s="102" t="s">
        <v>306</v>
      </c>
      <c r="D102" s="160" t="s">
        <v>93</v>
      </c>
      <c r="E102" s="162">
        <v>2</v>
      </c>
      <c r="F102" s="164"/>
      <c r="G102" s="166">
        <f>E102*F102</f>
        <v>0</v>
      </c>
    </row>
    <row r="103" spans="2:7" x14ac:dyDescent="0.25">
      <c r="B103" s="159"/>
      <c r="C103" s="103" t="s">
        <v>307</v>
      </c>
      <c r="D103" s="161"/>
      <c r="E103" s="163"/>
      <c r="F103" s="165"/>
      <c r="G103" s="167"/>
    </row>
    <row r="104" spans="2:7" x14ac:dyDescent="0.25">
      <c r="B104" s="158" t="s">
        <v>185</v>
      </c>
      <c r="C104" s="102" t="s">
        <v>360</v>
      </c>
      <c r="D104" s="160" t="s">
        <v>93</v>
      </c>
      <c r="E104" s="162">
        <v>1</v>
      </c>
      <c r="F104" s="164"/>
      <c r="G104" s="166">
        <f>E104*F104</f>
        <v>0</v>
      </c>
    </row>
    <row r="105" spans="2:7" x14ac:dyDescent="0.25">
      <c r="B105" s="159"/>
      <c r="C105" s="103" t="s">
        <v>308</v>
      </c>
      <c r="D105" s="161"/>
      <c r="E105" s="163"/>
      <c r="F105" s="165"/>
      <c r="G105" s="167"/>
    </row>
    <row r="106" spans="2:7" ht="33" customHeight="1" x14ac:dyDescent="0.25">
      <c r="B106" s="158" t="s">
        <v>186</v>
      </c>
      <c r="C106" s="102" t="s">
        <v>188</v>
      </c>
      <c r="D106" s="160" t="s">
        <v>93</v>
      </c>
      <c r="E106" s="162">
        <v>4</v>
      </c>
      <c r="F106" s="164"/>
      <c r="G106" s="166">
        <f>E106*F106</f>
        <v>0</v>
      </c>
    </row>
    <row r="107" spans="2:7" x14ac:dyDescent="0.25">
      <c r="B107" s="159"/>
      <c r="C107" s="103" t="s">
        <v>189</v>
      </c>
      <c r="D107" s="161"/>
      <c r="E107" s="163"/>
      <c r="F107" s="165"/>
      <c r="G107" s="167"/>
    </row>
    <row r="108" spans="2:7" x14ac:dyDescent="0.3">
      <c r="B108" s="158" t="s">
        <v>361</v>
      </c>
      <c r="C108" s="87" t="s">
        <v>207</v>
      </c>
      <c r="D108" s="160" t="s">
        <v>93</v>
      </c>
      <c r="E108" s="162">
        <v>1</v>
      </c>
      <c r="F108" s="164"/>
      <c r="G108" s="166">
        <f>E108*F108</f>
        <v>0</v>
      </c>
    </row>
    <row r="109" spans="2:7" x14ac:dyDescent="0.25">
      <c r="B109" s="159"/>
      <c r="C109" s="103" t="s">
        <v>208</v>
      </c>
      <c r="D109" s="161"/>
      <c r="E109" s="163"/>
      <c r="F109" s="165"/>
      <c r="G109" s="167"/>
    </row>
    <row r="110" spans="2:7" x14ac:dyDescent="0.25">
      <c r="B110" s="158" t="s">
        <v>362</v>
      </c>
      <c r="C110" s="102" t="s">
        <v>159</v>
      </c>
      <c r="D110" s="160" t="s">
        <v>93</v>
      </c>
      <c r="E110" s="162">
        <f>3</f>
        <v>3</v>
      </c>
      <c r="F110" s="164"/>
      <c r="G110" s="166">
        <f>E110*F110</f>
        <v>0</v>
      </c>
    </row>
    <row r="111" spans="2:7" x14ac:dyDescent="0.25">
      <c r="B111" s="159"/>
      <c r="C111" s="103" t="s">
        <v>160</v>
      </c>
      <c r="D111" s="161"/>
      <c r="E111" s="163"/>
      <c r="F111" s="165"/>
      <c r="G111" s="171"/>
    </row>
    <row r="112" spans="2:7" x14ac:dyDescent="0.25">
      <c r="B112" s="158" t="s">
        <v>363</v>
      </c>
      <c r="C112" s="102" t="s">
        <v>161</v>
      </c>
      <c r="D112" s="160" t="s">
        <v>93</v>
      </c>
      <c r="E112" s="162">
        <v>2</v>
      </c>
      <c r="F112" s="164"/>
      <c r="G112" s="166">
        <f>E112*F112</f>
        <v>0</v>
      </c>
    </row>
    <row r="113" spans="2:8" x14ac:dyDescent="0.25">
      <c r="B113" s="159"/>
      <c r="C113" s="103" t="s">
        <v>309</v>
      </c>
      <c r="D113" s="161"/>
      <c r="E113" s="163"/>
      <c r="F113" s="165"/>
      <c r="G113" s="171"/>
    </row>
    <row r="114" spans="2:8" x14ac:dyDescent="0.25">
      <c r="B114" s="158" t="s">
        <v>364</v>
      </c>
      <c r="C114" s="102" t="s">
        <v>229</v>
      </c>
      <c r="D114" s="160" t="s">
        <v>93</v>
      </c>
      <c r="E114" s="162">
        <v>10</v>
      </c>
      <c r="F114" s="164"/>
      <c r="G114" s="166">
        <f>E114*F114</f>
        <v>0</v>
      </c>
    </row>
    <row r="115" spans="2:8" x14ac:dyDescent="0.25">
      <c r="B115" s="159"/>
      <c r="C115" s="103" t="s">
        <v>230</v>
      </c>
      <c r="D115" s="161"/>
      <c r="E115" s="163"/>
      <c r="F115" s="165"/>
      <c r="G115" s="171"/>
    </row>
    <row r="116" spans="2:8" x14ac:dyDescent="0.3">
      <c r="B116" s="168" t="s">
        <v>177</v>
      </c>
      <c r="C116" s="169"/>
      <c r="D116" s="169"/>
      <c r="E116" s="169"/>
      <c r="F116" s="169"/>
      <c r="G116" s="170"/>
    </row>
    <row r="117" spans="2:8" x14ac:dyDescent="0.25">
      <c r="B117" s="140" t="s">
        <v>365</v>
      </c>
      <c r="C117" s="105" t="s">
        <v>211</v>
      </c>
      <c r="D117" s="106" t="s">
        <v>93</v>
      </c>
      <c r="E117" s="124">
        <v>2</v>
      </c>
      <c r="F117" s="125"/>
      <c r="G117" s="107">
        <f t="shared" ref="G117:G119" si="22">E117*F117</f>
        <v>0</v>
      </c>
    </row>
    <row r="118" spans="2:8" x14ac:dyDescent="0.25">
      <c r="B118" s="140" t="s">
        <v>366</v>
      </c>
      <c r="C118" s="105" t="s">
        <v>367</v>
      </c>
      <c r="D118" s="106" t="s">
        <v>93</v>
      </c>
      <c r="E118" s="124">
        <v>1</v>
      </c>
      <c r="F118" s="125"/>
      <c r="G118" s="107">
        <f t="shared" si="22"/>
        <v>0</v>
      </c>
    </row>
    <row r="119" spans="2:8" x14ac:dyDescent="0.25">
      <c r="B119" s="140" t="s">
        <v>368</v>
      </c>
      <c r="C119" s="105" t="s">
        <v>369</v>
      </c>
      <c r="D119" s="106" t="s">
        <v>93</v>
      </c>
      <c r="E119" s="124">
        <v>1</v>
      </c>
      <c r="F119" s="125"/>
      <c r="G119" s="107">
        <f t="shared" si="22"/>
        <v>0</v>
      </c>
    </row>
    <row r="120" spans="2:8" x14ac:dyDescent="0.3">
      <c r="B120" s="126"/>
      <c r="C120" s="197" t="s">
        <v>310</v>
      </c>
      <c r="D120" s="197"/>
      <c r="E120" s="197"/>
      <c r="F120" s="197"/>
      <c r="G120" s="81">
        <f>+SUM(G15:G119)</f>
        <v>0</v>
      </c>
    </row>
    <row r="121" spans="2:8" x14ac:dyDescent="0.3">
      <c r="B121" s="152"/>
      <c r="C121" s="153"/>
      <c r="D121" s="153"/>
      <c r="E121" s="153"/>
      <c r="F121" s="153"/>
      <c r="G121" s="131"/>
    </row>
    <row r="122" spans="2:8" x14ac:dyDescent="0.3">
      <c r="B122" s="152"/>
      <c r="C122" s="153"/>
      <c r="D122" s="153"/>
      <c r="E122" s="153"/>
      <c r="F122" s="153"/>
      <c r="G122" s="131"/>
    </row>
    <row r="123" spans="2:8" x14ac:dyDescent="0.3">
      <c r="B123" s="206" t="s">
        <v>111</v>
      </c>
      <c r="C123" s="207"/>
      <c r="D123" s="207"/>
      <c r="E123" s="207"/>
      <c r="F123" s="207"/>
      <c r="G123" s="208"/>
    </row>
    <row r="124" spans="2:8" x14ac:dyDescent="0.25">
      <c r="B124" s="178" t="s">
        <v>33</v>
      </c>
      <c r="C124" s="178" t="s">
        <v>34</v>
      </c>
      <c r="D124" s="178" t="s">
        <v>35</v>
      </c>
      <c r="E124" s="178" t="s">
        <v>36</v>
      </c>
      <c r="F124" s="94" t="s">
        <v>37</v>
      </c>
      <c r="G124" s="180" t="s">
        <v>94</v>
      </c>
    </row>
    <row r="125" spans="2:8" x14ac:dyDescent="0.25">
      <c r="B125" s="179"/>
      <c r="C125" s="179"/>
      <c r="D125" s="179"/>
      <c r="E125" s="179"/>
      <c r="F125" s="95" t="s">
        <v>38</v>
      </c>
      <c r="G125" s="181"/>
    </row>
    <row r="126" spans="2:8" x14ac:dyDescent="0.25">
      <c r="B126" s="119">
        <f>B8</f>
        <v>0</v>
      </c>
      <c r="C126" s="116" t="str">
        <f>C8</f>
        <v>INSTALLATION ET REPLI DE CHANTIER</v>
      </c>
      <c r="D126" s="114" t="s">
        <v>21</v>
      </c>
      <c r="E126" s="114">
        <v>1</v>
      </c>
      <c r="F126" s="115">
        <f>G11</f>
        <v>0</v>
      </c>
      <c r="G126" s="98">
        <f>E126*F126</f>
        <v>0</v>
      </c>
      <c r="H126" s="150"/>
    </row>
    <row r="127" spans="2:8" x14ac:dyDescent="0.25">
      <c r="B127" s="96" t="str">
        <f>B13</f>
        <v>001</v>
      </c>
      <c r="C127" s="121" t="str">
        <f>C13</f>
        <v>CONSTRUCTION MONOBLOC à 03 COMPARTIMENTS</v>
      </c>
      <c r="D127" s="118" t="s">
        <v>21</v>
      </c>
      <c r="E127" s="118">
        <v>1</v>
      </c>
      <c r="F127" s="97">
        <f>G120</f>
        <v>0</v>
      </c>
      <c r="G127" s="98">
        <f>E127*F127</f>
        <v>0</v>
      </c>
      <c r="H127" s="145"/>
    </row>
    <row r="128" spans="2:8" x14ac:dyDescent="0.25">
      <c r="B128" s="99"/>
      <c r="C128" s="187" t="s">
        <v>112</v>
      </c>
      <c r="D128" s="188"/>
      <c r="E128" s="188"/>
      <c r="F128" s="189"/>
      <c r="G128" s="100">
        <f>SUM(G126:G127)</f>
        <v>0</v>
      </c>
      <c r="H128" s="145"/>
    </row>
    <row r="129" spans="2:8" x14ac:dyDescent="0.25">
      <c r="B129" s="99"/>
      <c r="C129" s="187" t="s">
        <v>370</v>
      </c>
      <c r="D129" s="188"/>
      <c r="E129" s="188"/>
      <c r="F129" s="189"/>
      <c r="G129" s="101">
        <f>G128*8/92</f>
        <v>0</v>
      </c>
      <c r="H129" s="145"/>
    </row>
    <row r="130" spans="2:8" x14ac:dyDescent="0.25">
      <c r="B130" s="99"/>
      <c r="C130" s="187" t="s">
        <v>371</v>
      </c>
      <c r="D130" s="188"/>
      <c r="E130" s="188"/>
      <c r="F130" s="189"/>
      <c r="G130" s="101">
        <f>G128+G129</f>
        <v>0</v>
      </c>
      <c r="H130" s="145"/>
    </row>
    <row r="136" spans="2:8" x14ac:dyDescent="0.3">
      <c r="H136" s="145"/>
    </row>
  </sheetData>
  <mergeCells count="265">
    <mergeCell ref="C11:F11"/>
    <mergeCell ref="C13:G13"/>
    <mergeCell ref="B14:G14"/>
    <mergeCell ref="B15:B16"/>
    <mergeCell ref="D15:D16"/>
    <mergeCell ref="E15:E16"/>
    <mergeCell ref="F15:F16"/>
    <mergeCell ref="G15:G16"/>
    <mergeCell ref="B6:B7"/>
    <mergeCell ref="C6:C7"/>
    <mergeCell ref="D6:D7"/>
    <mergeCell ref="E6:E7"/>
    <mergeCell ref="G6:G7"/>
    <mergeCell ref="C8:G8"/>
    <mergeCell ref="B21:B22"/>
    <mergeCell ref="D21:D22"/>
    <mergeCell ref="E21:E22"/>
    <mergeCell ref="F21:F22"/>
    <mergeCell ref="G21:G22"/>
    <mergeCell ref="B23:G23"/>
    <mergeCell ref="B17:B18"/>
    <mergeCell ref="D17:D18"/>
    <mergeCell ref="E17:E18"/>
    <mergeCell ref="F17:F18"/>
    <mergeCell ref="G17:G18"/>
    <mergeCell ref="B19:B20"/>
    <mergeCell ref="D19:D20"/>
    <mergeCell ref="E19:E20"/>
    <mergeCell ref="F19:F20"/>
    <mergeCell ref="G19:G20"/>
    <mergeCell ref="B24:B25"/>
    <mergeCell ref="D24:D25"/>
    <mergeCell ref="E24:E25"/>
    <mergeCell ref="F24:F25"/>
    <mergeCell ref="G24:G25"/>
    <mergeCell ref="B26:B27"/>
    <mergeCell ref="D26:D27"/>
    <mergeCell ref="E26:E27"/>
    <mergeCell ref="F26:F27"/>
    <mergeCell ref="G26:G27"/>
    <mergeCell ref="B32:B33"/>
    <mergeCell ref="D32:D33"/>
    <mergeCell ref="E32:E33"/>
    <mergeCell ref="F32:F33"/>
    <mergeCell ref="G32:G33"/>
    <mergeCell ref="B34:G34"/>
    <mergeCell ref="B28:B29"/>
    <mergeCell ref="D28:D29"/>
    <mergeCell ref="E28:E29"/>
    <mergeCell ref="F28:F29"/>
    <mergeCell ref="G28:G29"/>
    <mergeCell ref="B30:B31"/>
    <mergeCell ref="D30:D31"/>
    <mergeCell ref="E30:E31"/>
    <mergeCell ref="F30:F31"/>
    <mergeCell ref="G30:G31"/>
    <mergeCell ref="B35:B36"/>
    <mergeCell ref="D35:D36"/>
    <mergeCell ref="E35:E36"/>
    <mergeCell ref="F35:F36"/>
    <mergeCell ref="G35:G36"/>
    <mergeCell ref="B37:B38"/>
    <mergeCell ref="D37:D38"/>
    <mergeCell ref="E37:E38"/>
    <mergeCell ref="F37:F38"/>
    <mergeCell ref="G37:G38"/>
    <mergeCell ref="B39:B40"/>
    <mergeCell ref="D39:D40"/>
    <mergeCell ref="E39:E40"/>
    <mergeCell ref="F39:F40"/>
    <mergeCell ref="G39:G40"/>
    <mergeCell ref="B41:B42"/>
    <mergeCell ref="D41:D42"/>
    <mergeCell ref="E41:E42"/>
    <mergeCell ref="F41:F42"/>
    <mergeCell ref="G41:G42"/>
    <mergeCell ref="B43:B44"/>
    <mergeCell ref="D43:D44"/>
    <mergeCell ref="E43:E44"/>
    <mergeCell ref="F43:F44"/>
    <mergeCell ref="G43:G44"/>
    <mergeCell ref="B45:B46"/>
    <mergeCell ref="D45:D46"/>
    <mergeCell ref="E45:E46"/>
    <mergeCell ref="F45:F46"/>
    <mergeCell ref="G45:G46"/>
    <mergeCell ref="B47:B48"/>
    <mergeCell ref="D47:D48"/>
    <mergeCell ref="E47:E48"/>
    <mergeCell ref="F47:F48"/>
    <mergeCell ref="G47:G48"/>
    <mergeCell ref="B49:B50"/>
    <mergeCell ref="D49:D50"/>
    <mergeCell ref="E49:E50"/>
    <mergeCell ref="F49:F50"/>
    <mergeCell ref="G49:G50"/>
    <mergeCell ref="B51:B52"/>
    <mergeCell ref="D51:D52"/>
    <mergeCell ref="E51:E52"/>
    <mergeCell ref="F51:F52"/>
    <mergeCell ref="G51:G52"/>
    <mergeCell ref="B53:B54"/>
    <mergeCell ref="D53:D54"/>
    <mergeCell ref="E53:E54"/>
    <mergeCell ref="F53:F54"/>
    <mergeCell ref="G53:G54"/>
    <mergeCell ref="B59:B60"/>
    <mergeCell ref="D59:D60"/>
    <mergeCell ref="E59:E60"/>
    <mergeCell ref="F59:F60"/>
    <mergeCell ref="G59:G60"/>
    <mergeCell ref="B61:G61"/>
    <mergeCell ref="B55:B56"/>
    <mergeCell ref="D55:D56"/>
    <mergeCell ref="E55:E56"/>
    <mergeCell ref="F55:F56"/>
    <mergeCell ref="G55:G56"/>
    <mergeCell ref="B57:B58"/>
    <mergeCell ref="D57:D58"/>
    <mergeCell ref="E57:E58"/>
    <mergeCell ref="F57:F58"/>
    <mergeCell ref="G57:G58"/>
    <mergeCell ref="B62:B63"/>
    <mergeCell ref="D62:D63"/>
    <mergeCell ref="E62:E63"/>
    <mergeCell ref="F62:F63"/>
    <mergeCell ref="G62:G63"/>
    <mergeCell ref="B64:B65"/>
    <mergeCell ref="D64:D65"/>
    <mergeCell ref="E64:E65"/>
    <mergeCell ref="F64:F65"/>
    <mergeCell ref="G64:G65"/>
    <mergeCell ref="B66:B67"/>
    <mergeCell ref="D66:D67"/>
    <mergeCell ref="E66:E67"/>
    <mergeCell ref="F66:F67"/>
    <mergeCell ref="G66:G67"/>
    <mergeCell ref="B68:B69"/>
    <mergeCell ref="D68:D69"/>
    <mergeCell ref="E68:E69"/>
    <mergeCell ref="F68:F69"/>
    <mergeCell ref="G68:G69"/>
    <mergeCell ref="B70:B71"/>
    <mergeCell ref="D70:D71"/>
    <mergeCell ref="E70:E71"/>
    <mergeCell ref="F70:F71"/>
    <mergeCell ref="G70:G71"/>
    <mergeCell ref="B72:B73"/>
    <mergeCell ref="D72:D73"/>
    <mergeCell ref="E72:E73"/>
    <mergeCell ref="F72:F73"/>
    <mergeCell ref="G72:G73"/>
    <mergeCell ref="B74:B75"/>
    <mergeCell ref="D74:D75"/>
    <mergeCell ref="E74:E75"/>
    <mergeCell ref="F74:F75"/>
    <mergeCell ref="G74:G75"/>
    <mergeCell ref="B76:B77"/>
    <mergeCell ref="D76:D77"/>
    <mergeCell ref="E76:E77"/>
    <mergeCell ref="F76:F77"/>
    <mergeCell ref="G76:G77"/>
    <mergeCell ref="B82:B83"/>
    <mergeCell ref="D82:D83"/>
    <mergeCell ref="E82:E83"/>
    <mergeCell ref="F82:F83"/>
    <mergeCell ref="G82:G83"/>
    <mergeCell ref="B84:G84"/>
    <mergeCell ref="B78:B79"/>
    <mergeCell ref="D78:D79"/>
    <mergeCell ref="E78:E79"/>
    <mergeCell ref="F78:F79"/>
    <mergeCell ref="G78:G79"/>
    <mergeCell ref="B80:B81"/>
    <mergeCell ref="D80:D81"/>
    <mergeCell ref="E80:E81"/>
    <mergeCell ref="F80:F81"/>
    <mergeCell ref="G80:G81"/>
    <mergeCell ref="B89:B90"/>
    <mergeCell ref="D89:D90"/>
    <mergeCell ref="E89:E90"/>
    <mergeCell ref="F89:F90"/>
    <mergeCell ref="G89:G90"/>
    <mergeCell ref="B91:G91"/>
    <mergeCell ref="B85:B86"/>
    <mergeCell ref="D85:D86"/>
    <mergeCell ref="E85:E86"/>
    <mergeCell ref="F85:F86"/>
    <mergeCell ref="G85:G86"/>
    <mergeCell ref="B87:B88"/>
    <mergeCell ref="D87:D88"/>
    <mergeCell ref="E87:E88"/>
    <mergeCell ref="F87:F88"/>
    <mergeCell ref="G87:G88"/>
    <mergeCell ref="B92:B93"/>
    <mergeCell ref="D92:D93"/>
    <mergeCell ref="E92:E93"/>
    <mergeCell ref="F92:F93"/>
    <mergeCell ref="G92:G93"/>
    <mergeCell ref="B94:B95"/>
    <mergeCell ref="D94:D95"/>
    <mergeCell ref="E94:E95"/>
    <mergeCell ref="F94:F95"/>
    <mergeCell ref="G94:G95"/>
    <mergeCell ref="B96:B97"/>
    <mergeCell ref="D96:D97"/>
    <mergeCell ref="E96:E97"/>
    <mergeCell ref="F96:F97"/>
    <mergeCell ref="G96:G97"/>
    <mergeCell ref="B98:B99"/>
    <mergeCell ref="D98:D99"/>
    <mergeCell ref="E98:E99"/>
    <mergeCell ref="F98:F99"/>
    <mergeCell ref="G98:G99"/>
    <mergeCell ref="B100:B101"/>
    <mergeCell ref="D100:D101"/>
    <mergeCell ref="E100:E101"/>
    <mergeCell ref="F100:F101"/>
    <mergeCell ref="G100:G101"/>
    <mergeCell ref="B102:B103"/>
    <mergeCell ref="D102:D103"/>
    <mergeCell ref="E102:E103"/>
    <mergeCell ref="F102:F103"/>
    <mergeCell ref="G102:G103"/>
    <mergeCell ref="B104:B105"/>
    <mergeCell ref="D104:D105"/>
    <mergeCell ref="E104:E105"/>
    <mergeCell ref="F104:F105"/>
    <mergeCell ref="G104:G105"/>
    <mergeCell ref="B106:B107"/>
    <mergeCell ref="D106:D107"/>
    <mergeCell ref="E106:E107"/>
    <mergeCell ref="F106:F107"/>
    <mergeCell ref="G106:G107"/>
    <mergeCell ref="B108:B109"/>
    <mergeCell ref="D108:D109"/>
    <mergeCell ref="E108:E109"/>
    <mergeCell ref="F108:F109"/>
    <mergeCell ref="G108:G109"/>
    <mergeCell ref="B110:B111"/>
    <mergeCell ref="D110:D111"/>
    <mergeCell ref="E110:E111"/>
    <mergeCell ref="F110:F111"/>
    <mergeCell ref="G110:G111"/>
    <mergeCell ref="B112:B113"/>
    <mergeCell ref="D112:D113"/>
    <mergeCell ref="E112:E113"/>
    <mergeCell ref="F112:F113"/>
    <mergeCell ref="G112:G113"/>
    <mergeCell ref="B114:B115"/>
    <mergeCell ref="D114:D115"/>
    <mergeCell ref="E114:E115"/>
    <mergeCell ref="F114:F115"/>
    <mergeCell ref="G114:G115"/>
    <mergeCell ref="C128:F128"/>
    <mergeCell ref="C129:F129"/>
    <mergeCell ref="C130:F130"/>
    <mergeCell ref="B116:G116"/>
    <mergeCell ref="C120:F120"/>
    <mergeCell ref="B123:G123"/>
    <mergeCell ref="B124:B125"/>
    <mergeCell ref="C124:C125"/>
    <mergeCell ref="D124:D125"/>
    <mergeCell ref="E124:E125"/>
    <mergeCell ref="G124:G125"/>
  </mergeCells>
  <conditionalFormatting sqref="E131:E1048576">
    <cfRule type="cellIs" dxfId="144" priority="145" operator="equal">
      <formula>0</formula>
    </cfRule>
  </conditionalFormatting>
  <conditionalFormatting sqref="E121:E122">
    <cfRule type="cellIs" dxfId="143" priority="144" operator="equal">
      <formula>0</formula>
    </cfRule>
  </conditionalFormatting>
  <conditionalFormatting sqref="D26:D27">
    <cfRule type="cellIs" dxfId="142" priority="126" operator="equal">
      <formula>0</formula>
    </cfRule>
  </conditionalFormatting>
  <conditionalFormatting sqref="D66:D67">
    <cfRule type="cellIs" dxfId="141" priority="124" operator="equal">
      <formula>0</formula>
    </cfRule>
  </conditionalFormatting>
  <conditionalFormatting sqref="D68:D69">
    <cfRule type="cellIs" dxfId="140" priority="121" operator="equal">
      <formula>0</formula>
    </cfRule>
  </conditionalFormatting>
  <conditionalFormatting sqref="E53:E54">
    <cfRule type="cellIs" dxfId="139" priority="129" operator="equal">
      <formula>0</formula>
    </cfRule>
  </conditionalFormatting>
  <conditionalFormatting sqref="D35:D36">
    <cfRule type="cellIs" dxfId="138" priority="114" operator="equal">
      <formula>0</formula>
    </cfRule>
  </conditionalFormatting>
  <conditionalFormatting sqref="D87:D88">
    <cfRule type="cellIs" dxfId="137" priority="109" operator="equal">
      <formula>0</formula>
    </cfRule>
  </conditionalFormatting>
  <conditionalFormatting sqref="E45:E46">
    <cfRule type="cellIs" dxfId="136" priority="107" operator="equal">
      <formula>0</formula>
    </cfRule>
  </conditionalFormatting>
  <conditionalFormatting sqref="D45:D46">
    <cfRule type="cellIs" dxfId="135" priority="106" operator="equal">
      <formula>0</formula>
    </cfRule>
  </conditionalFormatting>
  <conditionalFormatting sqref="D39:D40">
    <cfRule type="cellIs" dxfId="134" priority="104" operator="equal">
      <formula>0</formula>
    </cfRule>
  </conditionalFormatting>
  <conditionalFormatting sqref="E55:E56">
    <cfRule type="cellIs" dxfId="133" priority="99" operator="equal">
      <formula>0</formula>
    </cfRule>
  </conditionalFormatting>
  <conditionalFormatting sqref="D70:D71">
    <cfRule type="cellIs" dxfId="132" priority="95" operator="equal">
      <formula>0</formula>
    </cfRule>
  </conditionalFormatting>
  <conditionalFormatting sqref="E72:E73">
    <cfRule type="cellIs" dxfId="131" priority="93" operator="equal">
      <formula>0</formula>
    </cfRule>
  </conditionalFormatting>
  <conditionalFormatting sqref="D72:D73">
    <cfRule type="cellIs" dxfId="130" priority="92" operator="equal">
      <formula>0</formula>
    </cfRule>
  </conditionalFormatting>
  <conditionalFormatting sqref="D80:D81">
    <cfRule type="cellIs" dxfId="129" priority="86" operator="equal">
      <formula>0</formula>
    </cfRule>
  </conditionalFormatting>
  <conditionalFormatting sqref="D74:D75">
    <cfRule type="cellIs" dxfId="128" priority="89" operator="equal">
      <formula>0</formula>
    </cfRule>
  </conditionalFormatting>
  <conditionalFormatting sqref="D92:D93">
    <cfRule type="cellIs" dxfId="127" priority="83" operator="equal">
      <formula>0</formula>
    </cfRule>
  </conditionalFormatting>
  <conditionalFormatting sqref="D98:D99">
    <cfRule type="cellIs" dxfId="126" priority="77" operator="equal">
      <formula>0</formula>
    </cfRule>
  </conditionalFormatting>
  <conditionalFormatting sqref="D94:D95">
    <cfRule type="cellIs" dxfId="125" priority="80" operator="equal">
      <formula>0</formula>
    </cfRule>
  </conditionalFormatting>
  <conditionalFormatting sqref="D100:D101">
    <cfRule type="cellIs" dxfId="124" priority="71" operator="equal">
      <formula>0</formula>
    </cfRule>
  </conditionalFormatting>
  <conditionalFormatting sqref="F96:F97">
    <cfRule type="cellIs" dxfId="123" priority="53" operator="lessThan">
      <formula>1</formula>
    </cfRule>
  </conditionalFormatting>
  <conditionalFormatting sqref="D32:D33">
    <cfRule type="cellIs" dxfId="122" priority="49" operator="equal">
      <formula>0</formula>
    </cfRule>
  </conditionalFormatting>
  <conditionalFormatting sqref="D78:D79">
    <cfRule type="cellIs" dxfId="121" priority="46" operator="equal">
      <formula>0</formula>
    </cfRule>
  </conditionalFormatting>
  <conditionalFormatting sqref="D106:D107">
    <cfRule type="cellIs" dxfId="120" priority="43" operator="equal">
      <formula>0</formula>
    </cfRule>
  </conditionalFormatting>
  <conditionalFormatting sqref="D57:D58">
    <cfRule type="cellIs" dxfId="119" priority="40" operator="equal">
      <formula>0</formula>
    </cfRule>
  </conditionalFormatting>
  <conditionalFormatting sqref="D102:D103">
    <cfRule type="cellIs" dxfId="118" priority="37" operator="equal">
      <formula>0</formula>
    </cfRule>
  </conditionalFormatting>
  <conditionalFormatting sqref="D47:D48">
    <cfRule type="cellIs" dxfId="117" priority="34" operator="equal">
      <formula>0</formula>
    </cfRule>
  </conditionalFormatting>
  <conditionalFormatting sqref="D82:D83">
    <cfRule type="cellIs" dxfId="116" priority="28" operator="equal">
      <formula>0</formula>
    </cfRule>
  </conditionalFormatting>
  <conditionalFormatting sqref="D64:D65">
    <cfRule type="cellIs" dxfId="115" priority="22" operator="equal">
      <formula>0</formula>
    </cfRule>
  </conditionalFormatting>
  <conditionalFormatting sqref="D51:D52">
    <cfRule type="cellIs" dxfId="114" priority="19" operator="equal">
      <formula>0</formula>
    </cfRule>
  </conditionalFormatting>
  <conditionalFormatting sqref="E21:E22">
    <cfRule type="cellIs" dxfId="113" priority="16" operator="equal">
      <formula>0</formula>
    </cfRule>
  </conditionalFormatting>
  <conditionalFormatting sqref="E26:E27">
    <cfRule type="cellIs" dxfId="112" priority="12" operator="equal">
      <formula>0</formula>
    </cfRule>
  </conditionalFormatting>
  <conditionalFormatting sqref="E24:E25">
    <cfRule type="cellIs" dxfId="111" priority="13" operator="equal">
      <formula>0</formula>
    </cfRule>
  </conditionalFormatting>
  <conditionalFormatting sqref="E30:E31">
    <cfRule type="cellIs" dxfId="110" priority="10" operator="equal">
      <formula>0</formula>
    </cfRule>
  </conditionalFormatting>
  <conditionalFormatting sqref="E32:E33">
    <cfRule type="cellIs" dxfId="109" priority="9" operator="equal">
      <formula>0</formula>
    </cfRule>
  </conditionalFormatting>
  <conditionalFormatting sqref="E104:E105">
    <cfRule type="cellIs" dxfId="108" priority="6" operator="equal">
      <formula>0</formula>
    </cfRule>
  </conditionalFormatting>
  <conditionalFormatting sqref="D104:D105">
    <cfRule type="cellIs" dxfId="107" priority="5" operator="equal">
      <formula>0</formula>
    </cfRule>
  </conditionalFormatting>
  <conditionalFormatting sqref="F104:F105">
    <cfRule type="cellIs" dxfId="106" priority="4" operator="lessThan">
      <formula>1</formula>
    </cfRule>
  </conditionalFormatting>
  <conditionalFormatting sqref="E85:E86">
    <cfRule type="cellIs" dxfId="105" priority="119" operator="equal">
      <formula>0</formula>
    </cfRule>
  </conditionalFormatting>
  <conditionalFormatting sqref="F66:F67">
    <cfRule type="cellIs" dxfId="104" priority="123" operator="lessThan">
      <formula>1</formula>
    </cfRule>
  </conditionalFormatting>
  <conditionalFormatting sqref="F68:F69">
    <cfRule type="cellIs" dxfId="103" priority="120" operator="lessThan">
      <formula>1</formula>
    </cfRule>
  </conditionalFormatting>
  <conditionalFormatting sqref="E68:E69">
    <cfRule type="cellIs" dxfId="102" priority="122" operator="equal">
      <formula>0</formula>
    </cfRule>
  </conditionalFormatting>
  <conditionalFormatting sqref="D28:D29">
    <cfRule type="cellIs" dxfId="101" priority="110" operator="equal">
      <formula>0</formula>
    </cfRule>
  </conditionalFormatting>
  <conditionalFormatting sqref="E37:E38">
    <cfRule type="cellIs" dxfId="100" priority="102" operator="equal">
      <formula>0</formula>
    </cfRule>
  </conditionalFormatting>
  <conditionalFormatting sqref="F39:F40">
    <cfRule type="cellIs" dxfId="99" priority="103" operator="lessThan">
      <formula>1</formula>
    </cfRule>
  </conditionalFormatting>
  <conditionalFormatting sqref="E80:E81">
    <cfRule type="cellIs" dxfId="98" priority="87" operator="equal">
      <formula>0</formula>
    </cfRule>
  </conditionalFormatting>
  <conditionalFormatting sqref="D19:D20">
    <cfRule type="cellIs" dxfId="97" priority="66" operator="equal">
      <formula>0</formula>
    </cfRule>
  </conditionalFormatting>
  <conditionalFormatting sqref="E74:E75">
    <cfRule type="cellIs" dxfId="96" priority="90" operator="equal">
      <formula>0</formula>
    </cfRule>
  </conditionalFormatting>
  <conditionalFormatting sqref="D49:D50">
    <cfRule type="cellIs" dxfId="95" priority="63" operator="equal">
      <formula>0</formula>
    </cfRule>
  </conditionalFormatting>
  <conditionalFormatting sqref="F74:F75">
    <cfRule type="cellIs" dxfId="94" priority="88" operator="lessThan">
      <formula>1</formula>
    </cfRule>
  </conditionalFormatting>
  <conditionalFormatting sqref="F80:F81">
    <cfRule type="cellIs" dxfId="93" priority="85" operator="lessThan">
      <formula>1</formula>
    </cfRule>
  </conditionalFormatting>
  <conditionalFormatting sqref="E94:E95">
    <cfRule type="cellIs" dxfId="92" priority="81" operator="equal">
      <formula>0</formula>
    </cfRule>
  </conditionalFormatting>
  <conditionalFormatting sqref="E92:E93">
    <cfRule type="cellIs" dxfId="91" priority="84" operator="equal">
      <formula>0</formula>
    </cfRule>
  </conditionalFormatting>
  <conditionalFormatting sqref="F92:F93">
    <cfRule type="cellIs" dxfId="90" priority="82" operator="lessThan">
      <formula>1</formula>
    </cfRule>
  </conditionalFormatting>
  <conditionalFormatting sqref="E98:E99">
    <cfRule type="cellIs" dxfId="89" priority="78" operator="equal">
      <formula>0</formula>
    </cfRule>
  </conditionalFormatting>
  <conditionalFormatting sqref="F94:F95">
    <cfRule type="cellIs" dxfId="88" priority="79" operator="lessThan">
      <formula>1</formula>
    </cfRule>
  </conditionalFormatting>
  <conditionalFormatting sqref="F98:F99">
    <cfRule type="cellIs" dxfId="87" priority="76" operator="lessThan">
      <formula>1</formula>
    </cfRule>
  </conditionalFormatting>
  <conditionalFormatting sqref="E100:E101">
    <cfRule type="cellIs" dxfId="86" priority="72" operator="equal">
      <formula>0</formula>
    </cfRule>
  </conditionalFormatting>
  <conditionalFormatting sqref="F100:F101">
    <cfRule type="cellIs" dxfId="85" priority="70" operator="lessThan">
      <formula>1</formula>
    </cfRule>
  </conditionalFormatting>
  <conditionalFormatting sqref="D62:D63">
    <cfRule type="cellIs" dxfId="84" priority="60" operator="equal">
      <formula>0</formula>
    </cfRule>
  </conditionalFormatting>
  <conditionalFormatting sqref="D76:D77">
    <cfRule type="cellIs" dxfId="83" priority="57" operator="equal">
      <formula>0</formula>
    </cfRule>
  </conditionalFormatting>
  <conditionalFormatting sqref="D96:D97">
    <cfRule type="cellIs" dxfId="82" priority="54" operator="equal">
      <formula>0</formula>
    </cfRule>
  </conditionalFormatting>
  <conditionalFormatting sqref="E47:E48">
    <cfRule type="cellIs" dxfId="81" priority="35" operator="equal">
      <formula>0</formula>
    </cfRule>
  </conditionalFormatting>
  <conditionalFormatting sqref="F57:F58">
    <cfRule type="cellIs" dxfId="80" priority="39" operator="lessThan">
      <formula>1</formula>
    </cfRule>
  </conditionalFormatting>
  <conditionalFormatting sqref="E102:E103">
    <cfRule type="cellIs" dxfId="79" priority="38" operator="equal">
      <formula>0</formula>
    </cfRule>
  </conditionalFormatting>
  <conditionalFormatting sqref="F102:F103">
    <cfRule type="cellIs" dxfId="78" priority="36" operator="lessThan">
      <formula>1</formula>
    </cfRule>
  </conditionalFormatting>
  <conditionalFormatting sqref="F47:F48">
    <cfRule type="cellIs" dxfId="77" priority="33" operator="lessThan">
      <formula>1</formula>
    </cfRule>
  </conditionalFormatting>
  <conditionalFormatting sqref="E89:E90">
    <cfRule type="cellIs" dxfId="76" priority="32" operator="equal">
      <formula>0</formula>
    </cfRule>
  </conditionalFormatting>
  <conditionalFormatting sqref="F82:F83">
    <cfRule type="cellIs" dxfId="75" priority="27" operator="lessThan">
      <formula>1</formula>
    </cfRule>
  </conditionalFormatting>
  <conditionalFormatting sqref="E82:E83">
    <cfRule type="cellIs" dxfId="74" priority="29" operator="equal">
      <formula>0</formula>
    </cfRule>
  </conditionalFormatting>
  <conditionalFormatting sqref="E64:E65">
    <cfRule type="cellIs" dxfId="73" priority="23" operator="equal">
      <formula>0</formula>
    </cfRule>
  </conditionalFormatting>
  <conditionalFormatting sqref="F64:F65">
    <cfRule type="cellIs" dxfId="72" priority="21" operator="lessThan">
      <formula>1</formula>
    </cfRule>
  </conditionalFormatting>
  <conditionalFormatting sqref="F51:F52">
    <cfRule type="cellIs" dxfId="71" priority="18" operator="lessThan">
      <formula>1</formula>
    </cfRule>
  </conditionalFormatting>
  <conditionalFormatting sqref="E51:E52">
    <cfRule type="cellIs" dxfId="70" priority="20" operator="equal">
      <formula>0</formula>
    </cfRule>
  </conditionalFormatting>
  <conditionalFormatting sqref="E15:E16">
    <cfRule type="cellIs" dxfId="69" priority="17" operator="equal">
      <formula>0</formula>
    </cfRule>
  </conditionalFormatting>
  <conditionalFormatting sqref="E19:E20">
    <cfRule type="cellIs" dxfId="68" priority="14" operator="equal">
      <formula>0</formula>
    </cfRule>
  </conditionalFormatting>
  <conditionalFormatting sqref="E28:E29">
    <cfRule type="cellIs" dxfId="67" priority="11" operator="equal">
      <formula>0</formula>
    </cfRule>
  </conditionalFormatting>
  <conditionalFormatting sqref="D59:D60">
    <cfRule type="cellIs" dxfId="66" priority="2" operator="equal">
      <formula>0</formula>
    </cfRule>
  </conditionalFormatting>
  <conditionalFormatting sqref="E59:E60">
    <cfRule type="cellIs" dxfId="65" priority="3" operator="equal">
      <formula>0</formula>
    </cfRule>
  </conditionalFormatting>
  <conditionalFormatting sqref="F59:F60">
    <cfRule type="cellIs" dxfId="64" priority="1" operator="lessThan">
      <formula>1</formula>
    </cfRule>
  </conditionalFormatting>
  <conditionalFormatting sqref="D110:D111">
    <cfRule type="cellIs" dxfId="63" priority="74" operator="equal">
      <formula>0</formula>
    </cfRule>
  </conditionalFormatting>
  <conditionalFormatting sqref="E110:E111">
    <cfRule type="cellIs" dxfId="62" priority="75" operator="equal">
      <formula>0</formula>
    </cfRule>
  </conditionalFormatting>
  <conditionalFormatting sqref="F110:F111">
    <cfRule type="cellIs" dxfId="61" priority="73" operator="lessThan">
      <formula>1</formula>
    </cfRule>
  </conditionalFormatting>
  <conditionalFormatting sqref="E112:E113">
    <cfRule type="cellIs" dxfId="60" priority="69" operator="equal">
      <formula>0</formula>
    </cfRule>
  </conditionalFormatting>
  <conditionalFormatting sqref="D112:D113">
    <cfRule type="cellIs" dxfId="59" priority="68" operator="equal">
      <formula>0</formula>
    </cfRule>
  </conditionalFormatting>
  <conditionalFormatting sqref="F112:F113">
    <cfRule type="cellIs" dxfId="58" priority="67" operator="lessThan">
      <formula>1</formula>
    </cfRule>
  </conditionalFormatting>
  <conditionalFormatting sqref="E108:E109">
    <cfRule type="cellIs" dxfId="57" priority="52" operator="equal">
      <formula>0</formula>
    </cfRule>
  </conditionalFormatting>
  <conditionalFormatting sqref="D108:D109">
    <cfRule type="cellIs" dxfId="56" priority="51" operator="equal">
      <formula>0</formula>
    </cfRule>
  </conditionalFormatting>
  <conditionalFormatting sqref="F108:F109">
    <cfRule type="cellIs" dxfId="55" priority="50" operator="lessThan">
      <formula>1</formula>
    </cfRule>
  </conditionalFormatting>
  <conditionalFormatting sqref="E114:E115">
    <cfRule type="cellIs" dxfId="54" priority="26" operator="equal">
      <formula>0</formula>
    </cfRule>
  </conditionalFormatting>
  <conditionalFormatting sqref="D118:E118">
    <cfRule type="cellIs" dxfId="53" priority="8" operator="equal">
      <formula>0</formula>
    </cfRule>
  </conditionalFormatting>
  <conditionalFormatting sqref="D117:E117 D30:D31 D119:E119 E120">
    <cfRule type="cellIs" dxfId="52" priority="143" operator="equal">
      <formula>0</formula>
    </cfRule>
  </conditionalFormatting>
  <conditionalFormatting sqref="F117 F26:F31 F119">
    <cfRule type="cellIs" dxfId="51" priority="142" operator="lessThan">
      <formula>1</formula>
    </cfRule>
  </conditionalFormatting>
  <conditionalFormatting sqref="D15:D16">
    <cfRule type="cellIs" dxfId="50" priority="141" operator="equal">
      <formula>0</formula>
    </cfRule>
  </conditionalFormatting>
  <conditionalFormatting sqref="F15:F16">
    <cfRule type="cellIs" dxfId="49" priority="140" operator="lessThan">
      <formula>1</formula>
    </cfRule>
  </conditionalFormatting>
  <conditionalFormatting sqref="E43:E44">
    <cfRule type="cellIs" dxfId="48" priority="134" operator="equal">
      <formula>0</formula>
    </cfRule>
  </conditionalFormatting>
  <conditionalFormatting sqref="D43:D44">
    <cfRule type="cellIs" dxfId="47" priority="133" operator="equal">
      <formula>0</formula>
    </cfRule>
  </conditionalFormatting>
  <conditionalFormatting sqref="F43:F46">
    <cfRule type="cellIs" dxfId="46" priority="132" operator="lessThan">
      <formula>1</formula>
    </cfRule>
  </conditionalFormatting>
  <conditionalFormatting sqref="D21:D22">
    <cfRule type="cellIs" dxfId="45" priority="139" operator="equal">
      <formula>0</formula>
    </cfRule>
  </conditionalFormatting>
  <conditionalFormatting sqref="F21:F22">
    <cfRule type="cellIs" dxfId="44" priority="138" operator="lessThan">
      <formula>1</formula>
    </cfRule>
  </conditionalFormatting>
  <conditionalFormatting sqref="D24:D25">
    <cfRule type="cellIs" dxfId="43" priority="131" operator="equal">
      <formula>0</formula>
    </cfRule>
  </conditionalFormatting>
  <conditionalFormatting sqref="F24:F25">
    <cfRule type="cellIs" dxfId="42" priority="130" operator="lessThan">
      <formula>1</formula>
    </cfRule>
  </conditionalFormatting>
  <conditionalFormatting sqref="D53:D54">
    <cfRule type="cellIs" dxfId="41" priority="128" operator="equal">
      <formula>0</formula>
    </cfRule>
  </conditionalFormatting>
  <conditionalFormatting sqref="F53:F54">
    <cfRule type="cellIs" dxfId="40" priority="127" operator="lessThan">
      <formula>1</formula>
    </cfRule>
  </conditionalFormatting>
  <conditionalFormatting sqref="D41:D42">
    <cfRule type="cellIs" dxfId="39" priority="136" operator="equal">
      <formula>0</formula>
    </cfRule>
  </conditionalFormatting>
  <conditionalFormatting sqref="F41:F42">
    <cfRule type="cellIs" dxfId="38" priority="135" operator="lessThan">
      <formula>1</formula>
    </cfRule>
  </conditionalFormatting>
  <conditionalFormatting sqref="E41:E42">
    <cfRule type="cellIs" dxfId="37" priority="137" operator="equal">
      <formula>0</formula>
    </cfRule>
  </conditionalFormatting>
  <conditionalFormatting sqref="E66:E67">
    <cfRule type="cellIs" dxfId="36" priority="125" operator="equal">
      <formula>0</formula>
    </cfRule>
  </conditionalFormatting>
  <conditionalFormatting sqref="E87:E88">
    <cfRule type="cellIs" dxfId="35" priority="117" operator="equal">
      <formula>0</formula>
    </cfRule>
  </conditionalFormatting>
  <conditionalFormatting sqref="F85:F86">
    <cfRule type="cellIs" dxfId="34" priority="118" operator="lessThan">
      <formula>1</formula>
    </cfRule>
  </conditionalFormatting>
  <conditionalFormatting sqref="E35:E36">
    <cfRule type="cellIs" dxfId="33" priority="115" operator="equal">
      <formula>0</formula>
    </cfRule>
  </conditionalFormatting>
  <conditionalFormatting sqref="F87:F88">
    <cfRule type="cellIs" dxfId="32" priority="116" operator="lessThan">
      <formula>1</formula>
    </cfRule>
  </conditionalFormatting>
  <conditionalFormatting sqref="F35:F36">
    <cfRule type="cellIs" dxfId="31" priority="113" operator="lessThan">
      <formula>1</formula>
    </cfRule>
  </conditionalFormatting>
  <conditionalFormatting sqref="D17:D18">
    <cfRule type="cellIs" dxfId="30" priority="112" operator="equal">
      <formula>0</formula>
    </cfRule>
  </conditionalFormatting>
  <conditionalFormatting sqref="F17:F18">
    <cfRule type="cellIs" dxfId="29" priority="111" operator="lessThan">
      <formula>1</formula>
    </cfRule>
  </conditionalFormatting>
  <conditionalFormatting sqref="D85:D86">
    <cfRule type="cellIs" dxfId="28" priority="108" operator="equal">
      <formula>0</formula>
    </cfRule>
  </conditionalFormatting>
  <conditionalFormatting sqref="D37:D38">
    <cfRule type="cellIs" dxfId="27" priority="101" operator="equal">
      <formula>0</formula>
    </cfRule>
  </conditionalFormatting>
  <conditionalFormatting sqref="E39:E40">
    <cfRule type="cellIs" dxfId="26" priority="105" operator="equal">
      <formula>0</formula>
    </cfRule>
  </conditionalFormatting>
  <conditionalFormatting sqref="D55:D56">
    <cfRule type="cellIs" dxfId="25" priority="98" operator="equal">
      <formula>0</formula>
    </cfRule>
  </conditionalFormatting>
  <conditionalFormatting sqref="F37:F38">
    <cfRule type="cellIs" dxfId="24" priority="100" operator="lessThan">
      <formula>1</formula>
    </cfRule>
  </conditionalFormatting>
  <conditionalFormatting sqref="F55:F56">
    <cfRule type="cellIs" dxfId="23" priority="97" operator="lessThan">
      <formula>1</formula>
    </cfRule>
  </conditionalFormatting>
  <conditionalFormatting sqref="E70:E71">
    <cfRule type="cellIs" dxfId="22" priority="96" operator="equal">
      <formula>0</formula>
    </cfRule>
  </conditionalFormatting>
  <conditionalFormatting sqref="F70:F71">
    <cfRule type="cellIs" dxfId="21" priority="94" operator="lessThan">
      <formula>1</formula>
    </cfRule>
  </conditionalFormatting>
  <conditionalFormatting sqref="F72:F73">
    <cfRule type="cellIs" dxfId="20" priority="91" operator="lessThan">
      <formula>1</formula>
    </cfRule>
  </conditionalFormatting>
  <conditionalFormatting sqref="F19:F20">
    <cfRule type="cellIs" dxfId="19" priority="65" operator="lessThan">
      <formula>1</formula>
    </cfRule>
  </conditionalFormatting>
  <conditionalFormatting sqref="E62:E63">
    <cfRule type="cellIs" dxfId="18" priority="61" operator="equal">
      <formula>0</formula>
    </cfRule>
  </conditionalFormatting>
  <conditionalFormatting sqref="E49:E50">
    <cfRule type="cellIs" dxfId="17" priority="64" operator="equal">
      <formula>0</formula>
    </cfRule>
  </conditionalFormatting>
  <conditionalFormatting sqref="F49:F50">
    <cfRule type="cellIs" dxfId="16" priority="62" operator="lessThan">
      <formula>1</formula>
    </cfRule>
  </conditionalFormatting>
  <conditionalFormatting sqref="F62:F63">
    <cfRule type="cellIs" dxfId="15" priority="59" operator="lessThan">
      <formula>1</formula>
    </cfRule>
  </conditionalFormatting>
  <conditionalFormatting sqref="E76:E77">
    <cfRule type="cellIs" dxfId="14" priority="58" operator="equal">
      <formula>0</formula>
    </cfRule>
  </conditionalFormatting>
  <conditionalFormatting sqref="F76:F77">
    <cfRule type="cellIs" dxfId="13" priority="56" operator="lessThan">
      <formula>1</formula>
    </cfRule>
  </conditionalFormatting>
  <conditionalFormatting sqref="E96:E97">
    <cfRule type="cellIs" dxfId="12" priority="55" operator="equal">
      <formula>0</formula>
    </cfRule>
  </conditionalFormatting>
  <conditionalFormatting sqref="E106:E107">
    <cfRule type="cellIs" dxfId="11" priority="44" operator="equal">
      <formula>0</formula>
    </cfRule>
  </conditionalFormatting>
  <conditionalFormatting sqref="F32:F33">
    <cfRule type="cellIs" dxfId="10" priority="48" operator="lessThan">
      <formula>1</formula>
    </cfRule>
  </conditionalFormatting>
  <conditionalFormatting sqref="E78:E79">
    <cfRule type="cellIs" dxfId="9" priority="47" operator="equal">
      <formula>0</formula>
    </cfRule>
  </conditionalFormatting>
  <conditionalFormatting sqref="F78:F79">
    <cfRule type="cellIs" dxfId="8" priority="45" operator="lessThan">
      <formula>1</formula>
    </cfRule>
  </conditionalFormatting>
  <conditionalFormatting sqref="F106:F107">
    <cfRule type="cellIs" dxfId="7" priority="42" operator="lessThan">
      <formula>1</formula>
    </cfRule>
  </conditionalFormatting>
  <conditionalFormatting sqref="E57:E58">
    <cfRule type="cellIs" dxfId="6" priority="41" operator="equal">
      <formula>0</formula>
    </cfRule>
  </conditionalFormatting>
  <conditionalFormatting sqref="F89:F90">
    <cfRule type="cellIs" dxfId="5" priority="31" operator="lessThan">
      <formula>1</formula>
    </cfRule>
  </conditionalFormatting>
  <conditionalFormatting sqref="D89:D90">
    <cfRule type="cellIs" dxfId="4" priority="30" operator="equal">
      <formula>0</formula>
    </cfRule>
  </conditionalFormatting>
  <conditionalFormatting sqref="F114:F115">
    <cfRule type="cellIs" dxfId="3" priority="24" operator="lessThan">
      <formula>1</formula>
    </cfRule>
  </conditionalFormatting>
  <conditionalFormatting sqref="D114:D115">
    <cfRule type="cellIs" dxfId="2" priority="25" operator="equal">
      <formula>0</formula>
    </cfRule>
  </conditionalFormatting>
  <conditionalFormatting sqref="E17:E18">
    <cfRule type="cellIs" dxfId="1" priority="15" operator="equal">
      <formula>0</formula>
    </cfRule>
  </conditionalFormatting>
  <conditionalFormatting sqref="F118">
    <cfRule type="cellIs" dxfId="0" priority="7" operator="lessThan">
      <formula>1</formula>
    </cfRule>
  </conditionalFormatting>
  <pageMargins left="0.7" right="0.7" top="0.75" bottom="0.75" header="0.3" footer="0.3"/>
  <pageSetup paperSize="9" orientation="portrait" horizont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1"/>
  <sheetViews>
    <sheetView topLeftCell="A31" workbookViewId="0">
      <selection activeCell="D118" sqref="D118"/>
    </sheetView>
  </sheetViews>
  <sheetFormatPr baseColWidth="10" defaultRowHeight="14.4" x14ac:dyDescent="0.3"/>
  <cols>
    <col min="1" max="1" width="7.88671875" style="43" customWidth="1"/>
    <col min="2" max="2" width="73.5546875" customWidth="1"/>
    <col min="3" max="3" width="7.33203125" customWidth="1"/>
    <col min="6" max="7" width="16.109375" customWidth="1"/>
    <col min="8" max="8" width="14.33203125" customWidth="1"/>
  </cols>
  <sheetData>
    <row r="1" spans="1:8" x14ac:dyDescent="0.3">
      <c r="B1" s="54" t="s">
        <v>55</v>
      </c>
    </row>
    <row r="2" spans="1:8" ht="18.75" customHeight="1" x14ac:dyDescent="0.3">
      <c r="B2" s="54" t="s">
        <v>53</v>
      </c>
    </row>
    <row r="4" spans="1:8" s="1" customFormat="1" x14ac:dyDescent="0.3">
      <c r="A4" s="213" t="s">
        <v>33</v>
      </c>
      <c r="B4" s="213" t="s">
        <v>34</v>
      </c>
      <c r="C4" s="213" t="s">
        <v>35</v>
      </c>
      <c r="D4" s="213" t="s">
        <v>36</v>
      </c>
      <c r="E4" s="46" t="s">
        <v>37</v>
      </c>
      <c r="F4" s="211" t="s">
        <v>57</v>
      </c>
      <c r="G4" s="211" t="s">
        <v>58</v>
      </c>
      <c r="H4" s="211" t="s">
        <v>59</v>
      </c>
    </row>
    <row r="5" spans="1:8" s="1" customFormat="1" x14ac:dyDescent="0.3">
      <c r="A5" s="214"/>
      <c r="B5" s="214"/>
      <c r="C5" s="214"/>
      <c r="D5" s="214"/>
      <c r="E5" s="47" t="s">
        <v>38</v>
      </c>
      <c r="F5" s="212"/>
      <c r="G5" s="212"/>
      <c r="H5" s="212"/>
    </row>
    <row r="6" spans="1:8" s="1" customFormat="1" x14ac:dyDescent="0.3">
      <c r="A6" s="2">
        <v>100</v>
      </c>
      <c r="B6" s="3" t="s">
        <v>0</v>
      </c>
      <c r="C6" s="4"/>
      <c r="D6" s="4"/>
      <c r="E6" s="5"/>
      <c r="F6" s="6"/>
      <c r="G6" s="6"/>
      <c r="H6" s="6"/>
    </row>
    <row r="7" spans="1:8" s="1" customFormat="1" x14ac:dyDescent="0.3">
      <c r="A7" s="44">
        <v>101</v>
      </c>
      <c r="B7" s="7" t="s">
        <v>1</v>
      </c>
      <c r="C7" s="4" t="s">
        <v>2</v>
      </c>
      <c r="D7" s="8">
        <v>4</v>
      </c>
      <c r="E7" s="5">
        <v>1250</v>
      </c>
      <c r="F7" s="5">
        <f>E7*D7</f>
        <v>5000</v>
      </c>
      <c r="G7" s="61"/>
      <c r="H7" s="5">
        <f>+G7*F7</f>
        <v>0</v>
      </c>
    </row>
    <row r="8" spans="1:8" s="1" customFormat="1" x14ac:dyDescent="0.3">
      <c r="A8" s="44">
        <v>102</v>
      </c>
      <c r="B8" s="9" t="s">
        <v>3</v>
      </c>
      <c r="C8" s="4" t="s">
        <v>4</v>
      </c>
      <c r="D8" s="8">
        <v>0.5</v>
      </c>
      <c r="E8" s="5">
        <v>11500</v>
      </c>
      <c r="F8" s="5">
        <f>E8*D8</f>
        <v>5750</v>
      </c>
      <c r="G8" s="5"/>
      <c r="H8" s="5">
        <f t="shared" ref="H8:H52" si="0">+G8*F8</f>
        <v>0</v>
      </c>
    </row>
    <row r="9" spans="1:8" s="1" customFormat="1" x14ac:dyDescent="0.3">
      <c r="A9" s="44">
        <v>109</v>
      </c>
      <c r="B9" s="10" t="s">
        <v>5</v>
      </c>
      <c r="C9" s="4" t="s">
        <v>4</v>
      </c>
      <c r="D9" s="8">
        <v>0.5</v>
      </c>
      <c r="E9" s="5">
        <v>18000</v>
      </c>
      <c r="F9" s="5">
        <f>E9*D9</f>
        <v>9000</v>
      </c>
      <c r="G9" s="5"/>
      <c r="H9" s="5">
        <f t="shared" si="0"/>
        <v>0</v>
      </c>
    </row>
    <row r="10" spans="1:8" s="1" customFormat="1" ht="15" thickBot="1" x14ac:dyDescent="0.35">
      <c r="A10" s="44"/>
      <c r="B10" s="10"/>
      <c r="C10" s="4"/>
      <c r="D10" s="11"/>
      <c r="E10" s="5"/>
      <c r="F10" s="5"/>
      <c r="G10" s="5"/>
      <c r="H10" s="5"/>
    </row>
    <row r="11" spans="1:8" s="1" customFormat="1" ht="15" thickBot="1" x14ac:dyDescent="0.35">
      <c r="A11" s="40"/>
      <c r="B11" s="12" t="s">
        <v>6</v>
      </c>
      <c r="C11" s="13"/>
      <c r="D11" s="14"/>
      <c r="E11" s="15"/>
      <c r="F11" s="16">
        <f>SUM(F7:F10)</f>
        <v>19750</v>
      </c>
      <c r="G11" s="5"/>
      <c r="H11" s="16">
        <f>SUM(H7:H10)</f>
        <v>0</v>
      </c>
    </row>
    <row r="12" spans="1:8" s="1" customFormat="1" ht="15" thickTop="1" x14ac:dyDescent="0.3">
      <c r="A12" s="17">
        <v>200</v>
      </c>
      <c r="B12" s="18" t="s">
        <v>7</v>
      </c>
      <c r="C12" s="19"/>
      <c r="D12" s="20"/>
      <c r="E12" s="21"/>
      <c r="F12" s="22"/>
      <c r="G12" s="5"/>
      <c r="H12" s="5"/>
    </row>
    <row r="13" spans="1:8" s="1" customFormat="1" x14ac:dyDescent="0.3">
      <c r="A13" s="23"/>
      <c r="B13" s="24" t="s">
        <v>8</v>
      </c>
      <c r="C13" s="25"/>
      <c r="D13" s="26"/>
      <c r="E13" s="27"/>
      <c r="F13" s="22"/>
      <c r="G13" s="5"/>
      <c r="H13" s="5"/>
    </row>
    <row r="14" spans="1:8" s="1" customFormat="1" x14ac:dyDescent="0.3">
      <c r="A14" s="44">
        <v>201</v>
      </c>
      <c r="B14" s="9" t="s">
        <v>9</v>
      </c>
      <c r="C14" s="4" t="s">
        <v>4</v>
      </c>
      <c r="D14" s="8">
        <v>0.151</v>
      </c>
      <c r="E14" s="5">
        <v>47500</v>
      </c>
      <c r="F14" s="5">
        <f t="shared" ref="F14:F19" si="1">E14*D14</f>
        <v>7172.5</v>
      </c>
      <c r="G14" s="5"/>
      <c r="H14" s="5">
        <f t="shared" si="0"/>
        <v>0</v>
      </c>
    </row>
    <row r="15" spans="1:8" s="1" customFormat="1" ht="16.5" customHeight="1" x14ac:dyDescent="0.3">
      <c r="A15" s="44">
        <v>202</v>
      </c>
      <c r="B15" s="9" t="s">
        <v>10</v>
      </c>
      <c r="C15" s="4" t="s">
        <v>4</v>
      </c>
      <c r="D15" s="11">
        <v>9.8000000000000004E-2</v>
      </c>
      <c r="E15" s="5">
        <v>182500</v>
      </c>
      <c r="F15" s="5">
        <f t="shared" si="1"/>
        <v>17885</v>
      </c>
      <c r="G15" s="5"/>
      <c r="H15" s="5">
        <f t="shared" si="0"/>
        <v>0</v>
      </c>
    </row>
    <row r="16" spans="1:8" s="28" customFormat="1" ht="18.75" customHeight="1" x14ac:dyDescent="0.3">
      <c r="A16" s="44">
        <v>205</v>
      </c>
      <c r="B16" s="48" t="s">
        <v>11</v>
      </c>
      <c r="C16" s="49" t="s">
        <v>4</v>
      </c>
      <c r="D16" s="11">
        <v>0.41499999999999998</v>
      </c>
      <c r="E16" s="6">
        <v>373000</v>
      </c>
      <c r="F16" s="6">
        <f t="shared" si="1"/>
        <v>154795</v>
      </c>
      <c r="G16" s="5"/>
      <c r="H16" s="5">
        <f t="shared" si="0"/>
        <v>0</v>
      </c>
    </row>
    <row r="17" spans="1:8" s="1" customFormat="1" x14ac:dyDescent="0.3">
      <c r="A17" s="44">
        <v>207</v>
      </c>
      <c r="B17" s="29" t="s">
        <v>12</v>
      </c>
      <c r="C17" s="4" t="s">
        <v>2</v>
      </c>
      <c r="D17" s="8">
        <v>2.16</v>
      </c>
      <c r="E17" s="5">
        <v>16000</v>
      </c>
      <c r="F17" s="5">
        <f t="shared" si="1"/>
        <v>34560</v>
      </c>
      <c r="G17" s="5"/>
      <c r="H17" s="5">
        <f t="shared" si="0"/>
        <v>0</v>
      </c>
    </row>
    <row r="18" spans="1:8" s="1" customFormat="1" x14ac:dyDescent="0.3">
      <c r="A18" s="44">
        <v>208</v>
      </c>
      <c r="B18" s="29" t="s">
        <v>13</v>
      </c>
      <c r="C18" s="4" t="s">
        <v>14</v>
      </c>
      <c r="D18" s="8">
        <v>28.9</v>
      </c>
      <c r="E18" s="5">
        <v>6500</v>
      </c>
      <c r="F18" s="5">
        <f t="shared" si="1"/>
        <v>187850</v>
      </c>
      <c r="G18" s="5"/>
      <c r="H18" s="5">
        <f t="shared" si="0"/>
        <v>0</v>
      </c>
    </row>
    <row r="19" spans="1:8" s="1" customFormat="1" ht="15" thickBot="1" x14ac:dyDescent="0.35">
      <c r="A19" s="44">
        <v>210</v>
      </c>
      <c r="B19" s="29" t="s">
        <v>51</v>
      </c>
      <c r="C19" s="4" t="s">
        <v>4</v>
      </c>
      <c r="D19" s="8">
        <v>0.44</v>
      </c>
      <c r="E19" s="5">
        <v>150000</v>
      </c>
      <c r="F19" s="5">
        <f t="shared" si="1"/>
        <v>66000</v>
      </c>
      <c r="G19" s="5"/>
      <c r="H19" s="5">
        <f t="shared" si="0"/>
        <v>0</v>
      </c>
    </row>
    <row r="20" spans="1:8" s="1" customFormat="1" ht="15" thickBot="1" x14ac:dyDescent="0.35">
      <c r="A20" s="41"/>
      <c r="B20" s="30" t="s">
        <v>15</v>
      </c>
      <c r="C20" s="31"/>
      <c r="D20" s="31"/>
      <c r="E20" s="32"/>
      <c r="F20" s="33">
        <f>SUM(F14:F19)</f>
        <v>468262.5</v>
      </c>
      <c r="G20" s="5"/>
      <c r="H20" s="33">
        <f>SUM(H14:H19)</f>
        <v>0</v>
      </c>
    </row>
    <row r="21" spans="1:8" s="1" customFormat="1" ht="15" thickTop="1" x14ac:dyDescent="0.3">
      <c r="A21" s="23"/>
      <c r="B21" s="24" t="s">
        <v>16</v>
      </c>
      <c r="C21" s="25"/>
      <c r="D21" s="26"/>
      <c r="E21" s="27"/>
      <c r="F21" s="22"/>
      <c r="G21" s="5"/>
      <c r="H21" s="5">
        <f t="shared" si="0"/>
        <v>0</v>
      </c>
    </row>
    <row r="22" spans="1:8" s="1" customFormat="1" x14ac:dyDescent="0.3">
      <c r="A22" s="44">
        <v>205</v>
      </c>
      <c r="B22" s="9" t="s">
        <v>11</v>
      </c>
      <c r="C22" s="4" t="s">
        <v>4</v>
      </c>
      <c r="D22" s="11">
        <v>0.42</v>
      </c>
      <c r="E22" s="5">
        <v>373000</v>
      </c>
      <c r="F22" s="5">
        <f t="shared" ref="F22:F34" si="2">E22*D22</f>
        <v>156660</v>
      </c>
      <c r="G22" s="5"/>
      <c r="H22" s="5">
        <f t="shared" si="0"/>
        <v>0</v>
      </c>
    </row>
    <row r="23" spans="1:8" s="1" customFormat="1" x14ac:dyDescent="0.3">
      <c r="A23" s="44">
        <v>207</v>
      </c>
      <c r="B23" s="29" t="s">
        <v>12</v>
      </c>
      <c r="C23" s="4" t="s">
        <v>2</v>
      </c>
      <c r="D23" s="8">
        <v>6.82</v>
      </c>
      <c r="E23" s="5">
        <v>16000</v>
      </c>
      <c r="F23" s="5">
        <f t="shared" si="2"/>
        <v>109120</v>
      </c>
      <c r="G23" s="5"/>
      <c r="H23" s="5">
        <f t="shared" si="0"/>
        <v>0</v>
      </c>
    </row>
    <row r="24" spans="1:8" s="1" customFormat="1" x14ac:dyDescent="0.3">
      <c r="A24" s="44">
        <v>208</v>
      </c>
      <c r="B24" s="29" t="s">
        <v>13</v>
      </c>
      <c r="C24" s="4" t="s">
        <v>14</v>
      </c>
      <c r="D24" s="8">
        <v>66.3</v>
      </c>
      <c r="E24" s="5">
        <v>6500</v>
      </c>
      <c r="F24" s="5">
        <f t="shared" si="2"/>
        <v>430950</v>
      </c>
      <c r="G24" s="5"/>
      <c r="H24" s="5">
        <f t="shared" si="0"/>
        <v>0</v>
      </c>
    </row>
    <row r="25" spans="1:8" s="1" customFormat="1" x14ac:dyDescent="0.3">
      <c r="A25" s="44">
        <v>212</v>
      </c>
      <c r="B25" s="29" t="s">
        <v>17</v>
      </c>
      <c r="C25" s="4" t="s">
        <v>2</v>
      </c>
      <c r="D25" s="8">
        <v>6</v>
      </c>
      <c r="E25" s="5">
        <v>9000</v>
      </c>
      <c r="F25" s="5">
        <f t="shared" si="2"/>
        <v>54000</v>
      </c>
      <c r="G25" s="5"/>
      <c r="H25" s="5">
        <f t="shared" si="0"/>
        <v>0</v>
      </c>
    </row>
    <row r="26" spans="1:8" x14ac:dyDescent="0.3">
      <c r="A26" s="44">
        <v>213</v>
      </c>
      <c r="B26" s="29" t="s">
        <v>52</v>
      </c>
      <c r="C26" s="4" t="s">
        <v>2</v>
      </c>
      <c r="D26" s="53">
        <v>0.62</v>
      </c>
      <c r="E26" s="5">
        <v>9500</v>
      </c>
      <c r="F26" s="5">
        <f t="shared" si="2"/>
        <v>5890</v>
      </c>
      <c r="G26" s="5"/>
      <c r="H26" s="5">
        <f t="shared" si="0"/>
        <v>0</v>
      </c>
    </row>
    <row r="27" spans="1:8" s="1" customFormat="1" x14ac:dyDescent="0.3">
      <c r="A27" s="44">
        <v>214</v>
      </c>
      <c r="B27" s="29" t="s">
        <v>18</v>
      </c>
      <c r="C27" s="4" t="s">
        <v>2</v>
      </c>
      <c r="D27" s="8">
        <v>18.29</v>
      </c>
      <c r="E27" s="5">
        <v>8500</v>
      </c>
      <c r="F27" s="5">
        <f t="shared" si="2"/>
        <v>155465</v>
      </c>
      <c r="G27" s="5"/>
      <c r="H27" s="5">
        <f t="shared" si="0"/>
        <v>0</v>
      </c>
    </row>
    <row r="28" spans="1:8" s="1" customFormat="1" ht="16.5" customHeight="1" x14ac:dyDescent="0.3">
      <c r="A28" s="44">
        <v>231</v>
      </c>
      <c r="B28" s="51" t="s">
        <v>19</v>
      </c>
      <c r="C28" s="4" t="s">
        <v>2</v>
      </c>
      <c r="D28" s="8">
        <v>5.27</v>
      </c>
      <c r="E28" s="5">
        <v>32000</v>
      </c>
      <c r="F28" s="5">
        <f t="shared" si="2"/>
        <v>168640</v>
      </c>
      <c r="G28" s="5"/>
      <c r="H28" s="5">
        <f t="shared" si="0"/>
        <v>0</v>
      </c>
    </row>
    <row r="29" spans="1:8" s="1" customFormat="1" ht="16.5" customHeight="1" x14ac:dyDescent="0.3">
      <c r="A29" s="44">
        <v>232</v>
      </c>
      <c r="B29" s="51" t="s">
        <v>50</v>
      </c>
      <c r="C29" s="4" t="s">
        <v>2</v>
      </c>
      <c r="D29" s="8">
        <v>0.16600000000000001</v>
      </c>
      <c r="E29" s="5">
        <v>65000</v>
      </c>
      <c r="F29" s="5">
        <f t="shared" si="2"/>
        <v>10790</v>
      </c>
      <c r="G29" s="5"/>
      <c r="H29" s="5">
        <f t="shared" si="0"/>
        <v>0</v>
      </c>
    </row>
    <row r="30" spans="1:8" s="1" customFormat="1" ht="16.5" customHeight="1" x14ac:dyDescent="0.3">
      <c r="A30" s="44">
        <v>240</v>
      </c>
      <c r="B30" s="51" t="s">
        <v>20</v>
      </c>
      <c r="C30" s="4" t="s">
        <v>21</v>
      </c>
      <c r="D30" s="8">
        <v>1</v>
      </c>
      <c r="E30" s="5">
        <v>135000</v>
      </c>
      <c r="F30" s="5">
        <f t="shared" si="2"/>
        <v>135000</v>
      </c>
      <c r="G30" s="5"/>
      <c r="H30" s="5">
        <f t="shared" si="0"/>
        <v>0</v>
      </c>
    </row>
    <row r="31" spans="1:8" s="1" customFormat="1" x14ac:dyDescent="0.3">
      <c r="A31" s="44">
        <v>241</v>
      </c>
      <c r="B31" s="29" t="s">
        <v>44</v>
      </c>
      <c r="C31" s="4" t="s">
        <v>21</v>
      </c>
      <c r="D31" s="8">
        <v>1</v>
      </c>
      <c r="E31" s="5">
        <v>70000</v>
      </c>
      <c r="F31" s="5">
        <f t="shared" si="2"/>
        <v>70000</v>
      </c>
      <c r="G31" s="5"/>
      <c r="H31" s="5">
        <f t="shared" si="0"/>
        <v>0</v>
      </c>
    </row>
    <row r="32" spans="1:8" s="28" customFormat="1" ht="18" customHeight="1" x14ac:dyDescent="0.3">
      <c r="A32" s="44">
        <v>244</v>
      </c>
      <c r="B32" s="50" t="s">
        <v>43</v>
      </c>
      <c r="C32" s="49" t="s">
        <v>21</v>
      </c>
      <c r="D32" s="8">
        <v>1</v>
      </c>
      <c r="E32" s="6">
        <v>85000</v>
      </c>
      <c r="F32" s="6">
        <f t="shared" si="2"/>
        <v>85000</v>
      </c>
      <c r="G32" s="5"/>
      <c r="H32" s="5">
        <f t="shared" si="0"/>
        <v>0</v>
      </c>
    </row>
    <row r="33" spans="1:8" s="1" customFormat="1" x14ac:dyDescent="0.3">
      <c r="A33" s="44">
        <v>245</v>
      </c>
      <c r="B33" s="29" t="s">
        <v>56</v>
      </c>
      <c r="C33" s="4" t="s">
        <v>2</v>
      </c>
      <c r="D33" s="8">
        <f>+D27</f>
        <v>18.29</v>
      </c>
      <c r="E33" s="5">
        <v>8000</v>
      </c>
      <c r="F33" s="5">
        <f t="shared" si="2"/>
        <v>146320</v>
      </c>
      <c r="G33" s="5"/>
      <c r="H33" s="5">
        <f t="shared" si="0"/>
        <v>0</v>
      </c>
    </row>
    <row r="34" spans="1:8" s="1" customFormat="1" ht="15" thickBot="1" x14ac:dyDescent="0.35">
      <c r="A34" s="44">
        <v>246</v>
      </c>
      <c r="B34" s="29" t="s">
        <v>22</v>
      </c>
      <c r="C34" s="4" t="s">
        <v>2</v>
      </c>
      <c r="D34" s="8">
        <v>4.8</v>
      </c>
      <c r="E34" s="5">
        <v>10000</v>
      </c>
      <c r="F34" s="5">
        <f t="shared" si="2"/>
        <v>48000</v>
      </c>
      <c r="G34" s="5"/>
      <c r="H34" s="5">
        <f t="shared" si="0"/>
        <v>0</v>
      </c>
    </row>
    <row r="35" spans="1:8" s="1" customFormat="1" ht="15" thickBot="1" x14ac:dyDescent="0.35">
      <c r="A35" s="41"/>
      <c r="B35" s="30" t="s">
        <v>15</v>
      </c>
      <c r="C35" s="31"/>
      <c r="D35" s="31"/>
      <c r="E35" s="32"/>
      <c r="F35" s="34">
        <f>SUM(F22:F34)</f>
        <v>1575835</v>
      </c>
      <c r="G35" s="5"/>
      <c r="H35" s="34">
        <f>SUM(H22:H34)</f>
        <v>0</v>
      </c>
    </row>
    <row r="36" spans="1:8" s="1" customFormat="1" ht="15.6" thickTop="1" thickBot="1" x14ac:dyDescent="0.35">
      <c r="A36" s="40"/>
      <c r="B36" s="12" t="s">
        <v>23</v>
      </c>
      <c r="C36" s="13"/>
      <c r="D36" s="14"/>
      <c r="E36" s="15"/>
      <c r="F36" s="16">
        <f>F35+F20</f>
        <v>2044097.5</v>
      </c>
      <c r="G36" s="5"/>
      <c r="H36" s="16">
        <f>H35+H20</f>
        <v>0</v>
      </c>
    </row>
    <row r="37" spans="1:8" s="1" customFormat="1" ht="15" thickTop="1" x14ac:dyDescent="0.3">
      <c r="A37" s="2">
        <v>300</v>
      </c>
      <c r="B37" s="18" t="s">
        <v>24</v>
      </c>
      <c r="C37" s="19"/>
      <c r="D37" s="19"/>
      <c r="E37" s="21"/>
      <c r="F37" s="6"/>
      <c r="G37" s="5"/>
      <c r="H37" s="5"/>
    </row>
    <row r="38" spans="1:8" s="28" customFormat="1" ht="18" customHeight="1" x14ac:dyDescent="0.3">
      <c r="A38" s="44">
        <v>316</v>
      </c>
      <c r="B38" s="48" t="s">
        <v>45</v>
      </c>
      <c r="C38" s="49" t="s">
        <v>25</v>
      </c>
      <c r="D38" s="8">
        <v>10</v>
      </c>
      <c r="E38" s="5">
        <v>6200</v>
      </c>
      <c r="F38" s="5">
        <f t="shared" ref="F38:F52" si="3">E38*D38</f>
        <v>62000</v>
      </c>
      <c r="G38" s="5"/>
      <c r="H38" s="5">
        <f t="shared" si="0"/>
        <v>0</v>
      </c>
    </row>
    <row r="39" spans="1:8" s="28" customFormat="1" ht="14.25" customHeight="1" x14ac:dyDescent="0.3">
      <c r="A39" s="44">
        <v>322</v>
      </c>
      <c r="B39" s="9" t="s">
        <v>26</v>
      </c>
      <c r="C39" s="4" t="s">
        <v>25</v>
      </c>
      <c r="D39" s="8">
        <v>3.3</v>
      </c>
      <c r="E39" s="5">
        <v>8200</v>
      </c>
      <c r="F39" s="5">
        <f t="shared" si="3"/>
        <v>27060</v>
      </c>
      <c r="G39" s="5"/>
      <c r="H39" s="5">
        <f t="shared" si="0"/>
        <v>0</v>
      </c>
    </row>
    <row r="40" spans="1:8" s="28" customFormat="1" ht="14.25" customHeight="1" x14ac:dyDescent="0.3">
      <c r="A40" s="44">
        <v>323</v>
      </c>
      <c r="B40" s="9" t="s">
        <v>41</v>
      </c>
      <c r="C40" s="4" t="s">
        <v>25</v>
      </c>
      <c r="D40" s="8">
        <v>1.5</v>
      </c>
      <c r="E40" s="5">
        <v>7500</v>
      </c>
      <c r="F40" s="5">
        <f t="shared" si="3"/>
        <v>11250</v>
      </c>
      <c r="G40" s="5"/>
      <c r="H40" s="5">
        <f t="shared" si="0"/>
        <v>0</v>
      </c>
    </row>
    <row r="41" spans="1:8" s="1" customFormat="1" x14ac:dyDescent="0.3">
      <c r="A41" s="44">
        <v>5500</v>
      </c>
      <c r="B41" s="9" t="s">
        <v>27</v>
      </c>
      <c r="C41" s="4" t="s">
        <v>21</v>
      </c>
      <c r="D41" s="8">
        <v>1</v>
      </c>
      <c r="E41" s="5">
        <v>5500</v>
      </c>
      <c r="F41" s="5">
        <f t="shared" si="3"/>
        <v>5500</v>
      </c>
      <c r="G41" s="5"/>
      <c r="H41" s="5">
        <f t="shared" si="0"/>
        <v>0</v>
      </c>
    </row>
    <row r="42" spans="1:8" s="1" customFormat="1" x14ac:dyDescent="0.3">
      <c r="A42" s="44">
        <v>377</v>
      </c>
      <c r="B42" s="9" t="s">
        <v>28</v>
      </c>
      <c r="C42" s="4" t="s">
        <v>21</v>
      </c>
      <c r="D42" s="8">
        <v>1</v>
      </c>
      <c r="E42" s="5">
        <v>32000</v>
      </c>
      <c r="F42" s="5">
        <f t="shared" si="3"/>
        <v>32000</v>
      </c>
      <c r="G42" s="5"/>
      <c r="H42" s="5">
        <f t="shared" si="0"/>
        <v>0</v>
      </c>
    </row>
    <row r="43" spans="1:8" s="59" customFormat="1" x14ac:dyDescent="0.3">
      <c r="A43" s="52">
        <v>378</v>
      </c>
      <c r="B43" s="55" t="s">
        <v>39</v>
      </c>
      <c r="C43" s="56" t="s">
        <v>21</v>
      </c>
      <c r="D43" s="57">
        <v>2</v>
      </c>
      <c r="E43" s="58">
        <v>28000</v>
      </c>
      <c r="F43" s="58">
        <f t="shared" si="3"/>
        <v>56000</v>
      </c>
      <c r="G43" s="5"/>
      <c r="H43" s="5">
        <f t="shared" si="0"/>
        <v>0</v>
      </c>
    </row>
    <row r="44" spans="1:8" s="59" customFormat="1" x14ac:dyDescent="0.3">
      <c r="A44" s="52">
        <v>386</v>
      </c>
      <c r="B44" s="55" t="s">
        <v>47</v>
      </c>
      <c r="C44" s="56" t="s">
        <v>21</v>
      </c>
      <c r="D44" s="57">
        <v>1</v>
      </c>
      <c r="E44" s="58">
        <v>2200</v>
      </c>
      <c r="F44" s="58">
        <f t="shared" si="3"/>
        <v>2200</v>
      </c>
      <c r="G44" s="5"/>
      <c r="H44" s="5">
        <f t="shared" si="0"/>
        <v>0</v>
      </c>
    </row>
    <row r="45" spans="1:8" s="59" customFormat="1" x14ac:dyDescent="0.3">
      <c r="A45" s="52">
        <v>389</v>
      </c>
      <c r="B45" s="55" t="s">
        <v>40</v>
      </c>
      <c r="C45" s="56" t="s">
        <v>21</v>
      </c>
      <c r="D45" s="57">
        <v>4</v>
      </c>
      <c r="E45" s="58">
        <v>6000</v>
      </c>
      <c r="F45" s="58">
        <f t="shared" si="3"/>
        <v>24000</v>
      </c>
      <c r="G45" s="5"/>
      <c r="H45" s="5">
        <f t="shared" si="0"/>
        <v>0</v>
      </c>
    </row>
    <row r="46" spans="1:8" s="1" customFormat="1" x14ac:dyDescent="0.3">
      <c r="A46" s="44">
        <v>395</v>
      </c>
      <c r="B46" s="9" t="s">
        <v>29</v>
      </c>
      <c r="C46" s="4" t="s">
        <v>21</v>
      </c>
      <c r="D46" s="8">
        <v>4</v>
      </c>
      <c r="E46" s="5">
        <v>3500</v>
      </c>
      <c r="F46" s="5">
        <f t="shared" si="3"/>
        <v>14000</v>
      </c>
      <c r="G46" s="5"/>
      <c r="H46" s="5">
        <f t="shared" si="0"/>
        <v>0</v>
      </c>
    </row>
    <row r="47" spans="1:8" s="59" customFormat="1" x14ac:dyDescent="0.3">
      <c r="A47" s="52">
        <v>396</v>
      </c>
      <c r="B47" s="55" t="s">
        <v>42</v>
      </c>
      <c r="C47" s="56" t="s">
        <v>21</v>
      </c>
      <c r="D47" s="57">
        <v>4</v>
      </c>
      <c r="E47" s="58">
        <v>2500</v>
      </c>
      <c r="F47" s="58">
        <f t="shared" si="3"/>
        <v>10000</v>
      </c>
      <c r="G47" s="58"/>
      <c r="H47" s="58">
        <f t="shared" si="0"/>
        <v>0</v>
      </c>
    </row>
    <row r="48" spans="1:8" s="1" customFormat="1" ht="16.5" customHeight="1" x14ac:dyDescent="0.3">
      <c r="A48" s="44">
        <v>401</v>
      </c>
      <c r="B48" s="48" t="s">
        <v>30</v>
      </c>
      <c r="C48" s="49" t="s">
        <v>21</v>
      </c>
      <c r="D48" s="8">
        <v>2</v>
      </c>
      <c r="E48" s="6">
        <v>3500</v>
      </c>
      <c r="F48" s="6">
        <f t="shared" si="3"/>
        <v>7000</v>
      </c>
      <c r="G48" s="5"/>
      <c r="H48" s="5">
        <f t="shared" si="0"/>
        <v>0</v>
      </c>
    </row>
    <row r="49" spans="1:8" s="28" customFormat="1" ht="14.25" customHeight="1" x14ac:dyDescent="0.3">
      <c r="A49" s="44">
        <v>407</v>
      </c>
      <c r="B49" s="9" t="s">
        <v>31</v>
      </c>
      <c r="C49" s="4" t="s">
        <v>21</v>
      </c>
      <c r="D49" s="8">
        <v>2</v>
      </c>
      <c r="E49" s="5">
        <v>3300</v>
      </c>
      <c r="F49" s="5">
        <f t="shared" si="3"/>
        <v>6600</v>
      </c>
      <c r="G49" s="5"/>
      <c r="H49" s="5">
        <f t="shared" si="0"/>
        <v>0</v>
      </c>
    </row>
    <row r="50" spans="1:8" s="60" customFormat="1" ht="14.25" customHeight="1" x14ac:dyDescent="0.3">
      <c r="A50" s="52">
        <v>408</v>
      </c>
      <c r="B50" s="55" t="s">
        <v>49</v>
      </c>
      <c r="C50" s="56" t="s">
        <v>21</v>
      </c>
      <c r="D50" s="57">
        <v>4</v>
      </c>
      <c r="E50" s="58">
        <v>3000</v>
      </c>
      <c r="F50" s="58">
        <f t="shared" si="3"/>
        <v>12000</v>
      </c>
      <c r="G50" s="5"/>
      <c r="H50" s="5">
        <f t="shared" si="0"/>
        <v>0</v>
      </c>
    </row>
    <row r="51" spans="1:8" s="28" customFormat="1" ht="14.25" customHeight="1" x14ac:dyDescent="0.3">
      <c r="A51" s="52">
        <v>407</v>
      </c>
      <c r="B51" s="55" t="s">
        <v>48</v>
      </c>
      <c r="C51" s="56" t="s">
        <v>21</v>
      </c>
      <c r="D51" s="57">
        <v>1</v>
      </c>
      <c r="E51" s="58">
        <v>4000</v>
      </c>
      <c r="F51" s="58">
        <f t="shared" si="3"/>
        <v>4000</v>
      </c>
      <c r="G51" s="5"/>
      <c r="H51" s="5">
        <f t="shared" si="0"/>
        <v>0</v>
      </c>
    </row>
    <row r="52" spans="1:8" s="1" customFormat="1" x14ac:dyDescent="0.3">
      <c r="A52" s="44">
        <v>436</v>
      </c>
      <c r="B52" s="9" t="s">
        <v>46</v>
      </c>
      <c r="C52" s="4" t="s">
        <v>21</v>
      </c>
      <c r="D52" s="8">
        <v>1</v>
      </c>
      <c r="E52" s="5">
        <v>120000</v>
      </c>
      <c r="F52" s="5">
        <f t="shared" si="3"/>
        <v>120000</v>
      </c>
      <c r="G52" s="5"/>
      <c r="H52" s="5">
        <f t="shared" si="0"/>
        <v>0</v>
      </c>
    </row>
    <row r="53" spans="1:8" s="1" customFormat="1" ht="15" thickBot="1" x14ac:dyDescent="0.35">
      <c r="A53" s="45"/>
      <c r="B53" s="9"/>
      <c r="C53" s="4"/>
      <c r="D53" s="4"/>
      <c r="E53" s="35"/>
      <c r="F53" s="5"/>
      <c r="G53" s="5"/>
      <c r="H53" s="5"/>
    </row>
    <row r="54" spans="1:8" s="1" customFormat="1" ht="15" thickBot="1" x14ac:dyDescent="0.35">
      <c r="A54" s="41"/>
      <c r="B54" s="30" t="s">
        <v>32</v>
      </c>
      <c r="C54" s="31"/>
      <c r="D54" s="31"/>
      <c r="E54" s="32"/>
      <c r="F54" s="33">
        <f>SUM(F38:F53)</f>
        <v>393610</v>
      </c>
      <c r="G54" s="33"/>
      <c r="H54" s="33">
        <f>SUM(H38:H53)</f>
        <v>0</v>
      </c>
    </row>
    <row r="55" spans="1:8" s="1" customFormat="1" ht="15.6" thickTop="1" thickBot="1" x14ac:dyDescent="0.35">
      <c r="A55" s="42"/>
      <c r="B55" s="36" t="s">
        <v>54</v>
      </c>
      <c r="C55" s="37"/>
      <c r="D55" s="37"/>
      <c r="E55" s="38"/>
      <c r="F55" s="39">
        <f>F54+F36+F11</f>
        <v>2457457.5</v>
      </c>
      <c r="G55" s="5"/>
      <c r="H55" s="39">
        <f>H54+H36+H11</f>
        <v>0</v>
      </c>
    </row>
    <row r="56" spans="1:8" s="1" customFormat="1" ht="15.6" thickTop="1" thickBot="1" x14ac:dyDescent="0.35">
      <c r="A56" s="42"/>
      <c r="B56" s="36" t="s">
        <v>90</v>
      </c>
      <c r="C56" s="37"/>
      <c r="D56" s="37"/>
      <c r="E56" s="38"/>
      <c r="F56" s="39">
        <f>+F55*3</f>
        <v>7372372.5</v>
      </c>
      <c r="G56" s="5"/>
      <c r="H56" s="39">
        <f>+H55*3</f>
        <v>0</v>
      </c>
    </row>
    <row r="57" spans="1:8" ht="15" thickTop="1" x14ac:dyDescent="0.3">
      <c r="B57" s="54" t="s">
        <v>92</v>
      </c>
    </row>
    <row r="58" spans="1:8" s="1" customFormat="1" x14ac:dyDescent="0.3">
      <c r="A58" s="2">
        <v>100</v>
      </c>
      <c r="B58" s="79" t="s">
        <v>0</v>
      </c>
      <c r="C58" s="4"/>
      <c r="D58" s="4"/>
      <c r="E58" s="5"/>
      <c r="F58" s="6"/>
      <c r="G58" s="6"/>
      <c r="H58" s="6"/>
    </row>
    <row r="59" spans="1:8" s="1" customFormat="1" x14ac:dyDescent="0.3">
      <c r="A59" s="44">
        <v>101</v>
      </c>
      <c r="B59" s="7" t="s">
        <v>1</v>
      </c>
      <c r="C59" s="4" t="s">
        <v>2</v>
      </c>
      <c r="D59" s="8">
        <v>46.2</v>
      </c>
      <c r="E59" s="5">
        <v>1250</v>
      </c>
      <c r="F59" s="5">
        <f>E59*D59</f>
        <v>57750</v>
      </c>
      <c r="G59" s="61"/>
      <c r="H59" s="5">
        <f>+G59*F59</f>
        <v>0</v>
      </c>
    </row>
    <row r="60" spans="1:8" s="1" customFormat="1" x14ac:dyDescent="0.3">
      <c r="A60" s="44">
        <v>102</v>
      </c>
      <c r="B60" s="9" t="s">
        <v>3</v>
      </c>
      <c r="C60" s="4" t="s">
        <v>4</v>
      </c>
      <c r="D60" s="8">
        <v>2.15</v>
      </c>
      <c r="E60" s="5">
        <v>11500</v>
      </c>
      <c r="F60" s="5">
        <f>E60*D60</f>
        <v>24725</v>
      </c>
      <c r="G60" s="5"/>
      <c r="H60" s="5">
        <f t="shared" ref="H60:H108" si="4">+G60*F60</f>
        <v>0</v>
      </c>
    </row>
    <row r="61" spans="1:8" s="1" customFormat="1" x14ac:dyDescent="0.3">
      <c r="A61" s="44">
        <v>109</v>
      </c>
      <c r="B61" s="10" t="s">
        <v>5</v>
      </c>
      <c r="C61" s="4" t="s">
        <v>4</v>
      </c>
      <c r="D61" s="8"/>
      <c r="E61" s="5">
        <v>18000</v>
      </c>
      <c r="F61" s="5">
        <f>E61*D61</f>
        <v>0</v>
      </c>
      <c r="G61" s="5"/>
      <c r="H61" s="5">
        <f t="shared" si="4"/>
        <v>0</v>
      </c>
    </row>
    <row r="62" spans="1:8" s="1" customFormat="1" ht="15" thickBot="1" x14ac:dyDescent="0.35">
      <c r="A62" s="44"/>
      <c r="B62" s="10"/>
      <c r="C62" s="4"/>
      <c r="D62" s="11"/>
      <c r="E62" s="5"/>
      <c r="F62" s="5"/>
      <c r="G62" s="5"/>
      <c r="H62" s="5"/>
    </row>
    <row r="63" spans="1:8" s="1" customFormat="1" ht="15" thickBot="1" x14ac:dyDescent="0.35">
      <c r="A63" s="40"/>
      <c r="B63" s="12" t="s">
        <v>6</v>
      </c>
      <c r="C63" s="13"/>
      <c r="D63" s="14"/>
      <c r="E63" s="15"/>
      <c r="F63" s="16">
        <f>SUM(F59:F62)</f>
        <v>82475</v>
      </c>
      <c r="G63" s="5"/>
      <c r="H63" s="16">
        <f>SUM(H59:H62)</f>
        <v>0</v>
      </c>
    </row>
    <row r="64" spans="1:8" s="1" customFormat="1" ht="15" thickTop="1" x14ac:dyDescent="0.3">
      <c r="A64" s="17">
        <v>200</v>
      </c>
      <c r="B64" s="18" t="s">
        <v>7</v>
      </c>
      <c r="C64" s="19"/>
      <c r="D64" s="20"/>
      <c r="E64" s="21"/>
      <c r="F64" s="22"/>
      <c r="G64" s="5"/>
      <c r="H64" s="5"/>
    </row>
    <row r="65" spans="1:8" s="1" customFormat="1" x14ac:dyDescent="0.3">
      <c r="A65" s="23"/>
      <c r="B65" s="24" t="s">
        <v>8</v>
      </c>
      <c r="C65" s="25"/>
      <c r="D65" s="26"/>
      <c r="E65" s="27"/>
      <c r="F65" s="22"/>
      <c r="G65" s="5"/>
      <c r="H65" s="5"/>
    </row>
    <row r="66" spans="1:8" s="1" customFormat="1" x14ac:dyDescent="0.3">
      <c r="A66" s="44">
        <v>201</v>
      </c>
      <c r="B66" s="9" t="s">
        <v>9</v>
      </c>
      <c r="C66" s="4" t="s">
        <v>4</v>
      </c>
      <c r="D66" s="8">
        <v>2.4</v>
      </c>
      <c r="E66" s="5">
        <v>47500</v>
      </c>
      <c r="F66" s="5">
        <f t="shared" ref="F66:F71" si="5">E66*D66</f>
        <v>114000</v>
      </c>
      <c r="G66" s="5"/>
      <c r="H66" s="5">
        <f t="shared" si="4"/>
        <v>0</v>
      </c>
    </row>
    <row r="67" spans="1:8" s="1" customFormat="1" ht="16.5" customHeight="1" x14ac:dyDescent="0.3">
      <c r="A67" s="44">
        <v>202</v>
      </c>
      <c r="B67" s="9" t="s">
        <v>10</v>
      </c>
      <c r="C67" s="4" t="s">
        <v>4</v>
      </c>
      <c r="D67" s="11">
        <v>0.3</v>
      </c>
      <c r="E67" s="5">
        <v>182500</v>
      </c>
      <c r="F67" s="5">
        <f t="shared" si="5"/>
        <v>54750</v>
      </c>
      <c r="G67" s="5"/>
      <c r="H67" s="5">
        <f t="shared" si="4"/>
        <v>0</v>
      </c>
    </row>
    <row r="68" spans="1:8" s="28" customFormat="1" ht="18.75" customHeight="1" x14ac:dyDescent="0.3">
      <c r="A68" s="44">
        <v>205</v>
      </c>
      <c r="B68" s="48" t="s">
        <v>11</v>
      </c>
      <c r="C68" s="49" t="s">
        <v>4</v>
      </c>
      <c r="D68" s="11">
        <v>2.4</v>
      </c>
      <c r="E68" s="6">
        <v>373000</v>
      </c>
      <c r="F68" s="6">
        <f t="shared" si="5"/>
        <v>895200</v>
      </c>
      <c r="G68" s="5"/>
      <c r="H68" s="5">
        <f t="shared" si="4"/>
        <v>0</v>
      </c>
    </row>
    <row r="69" spans="1:8" s="1" customFormat="1" x14ac:dyDescent="0.3">
      <c r="A69" s="44">
        <v>207</v>
      </c>
      <c r="B69" s="29" t="s">
        <v>12</v>
      </c>
      <c r="C69" s="4" t="s">
        <v>2</v>
      </c>
      <c r="D69" s="8">
        <v>6.5</v>
      </c>
      <c r="E69" s="5">
        <v>16000</v>
      </c>
      <c r="F69" s="5">
        <f t="shared" si="5"/>
        <v>104000</v>
      </c>
      <c r="G69" s="5"/>
      <c r="H69" s="5">
        <f t="shared" si="4"/>
        <v>0</v>
      </c>
    </row>
    <row r="70" spans="1:8" s="1" customFormat="1" x14ac:dyDescent="0.3">
      <c r="A70" s="44">
        <v>208</v>
      </c>
      <c r="B70" s="29" t="s">
        <v>13</v>
      </c>
      <c r="C70" s="4" t="s">
        <v>14</v>
      </c>
      <c r="D70" s="8">
        <f>+D68*70</f>
        <v>168</v>
      </c>
      <c r="E70" s="5">
        <v>6500</v>
      </c>
      <c r="F70" s="5">
        <f t="shared" si="5"/>
        <v>1092000</v>
      </c>
      <c r="G70" s="5"/>
      <c r="H70" s="5">
        <f t="shared" si="4"/>
        <v>0</v>
      </c>
    </row>
    <row r="71" spans="1:8" s="1" customFormat="1" ht="15" thickBot="1" x14ac:dyDescent="0.35">
      <c r="A71" s="44"/>
      <c r="B71" s="29"/>
      <c r="C71" s="4"/>
      <c r="D71" s="8"/>
      <c r="E71" s="5"/>
      <c r="F71" s="5">
        <f t="shared" si="5"/>
        <v>0</v>
      </c>
      <c r="G71" s="5"/>
      <c r="H71" s="5">
        <f t="shared" si="4"/>
        <v>0</v>
      </c>
    </row>
    <row r="72" spans="1:8" s="1" customFormat="1" ht="15" thickBot="1" x14ac:dyDescent="0.35">
      <c r="A72" s="41"/>
      <c r="B72" s="30" t="s">
        <v>15</v>
      </c>
      <c r="C72" s="31"/>
      <c r="D72" s="31"/>
      <c r="E72" s="32"/>
      <c r="F72" s="33">
        <f>SUM(F66:F71)</f>
        <v>2259950</v>
      </c>
      <c r="G72" s="5"/>
      <c r="H72" s="33">
        <f>SUM(H66:H71)</f>
        <v>0</v>
      </c>
    </row>
    <row r="73" spans="1:8" s="1" customFormat="1" ht="15" thickTop="1" x14ac:dyDescent="0.3">
      <c r="A73" s="23"/>
      <c r="B73" s="24" t="s">
        <v>16</v>
      </c>
      <c r="C73" s="25"/>
      <c r="D73" s="26"/>
      <c r="E73" s="27"/>
      <c r="F73" s="22"/>
      <c r="G73" s="5"/>
      <c r="H73" s="5">
        <f t="shared" si="4"/>
        <v>0</v>
      </c>
    </row>
    <row r="74" spans="1:8" s="1" customFormat="1" x14ac:dyDescent="0.3">
      <c r="A74" s="44">
        <v>205</v>
      </c>
      <c r="B74" s="9" t="s">
        <v>11</v>
      </c>
      <c r="C74" s="4" t="s">
        <v>4</v>
      </c>
      <c r="D74" s="11">
        <v>1.5</v>
      </c>
      <c r="E74" s="5">
        <v>373000</v>
      </c>
      <c r="F74" s="5">
        <f t="shared" ref="F74:F96" si="6">E74*D74</f>
        <v>559500</v>
      </c>
      <c r="G74" s="5"/>
      <c r="H74" s="5">
        <f t="shared" si="4"/>
        <v>0</v>
      </c>
    </row>
    <row r="75" spans="1:8" s="1" customFormat="1" x14ac:dyDescent="0.3">
      <c r="A75" s="44">
        <v>207</v>
      </c>
      <c r="B75" s="29" t="s">
        <v>12</v>
      </c>
      <c r="C75" s="4" t="s">
        <v>2</v>
      </c>
      <c r="D75" s="8">
        <v>22.6</v>
      </c>
      <c r="E75" s="5">
        <v>16000</v>
      </c>
      <c r="F75" s="5">
        <f t="shared" si="6"/>
        <v>361600</v>
      </c>
      <c r="G75" s="5"/>
      <c r="H75" s="5">
        <f t="shared" si="4"/>
        <v>0</v>
      </c>
    </row>
    <row r="76" spans="1:8" s="1" customFormat="1" x14ac:dyDescent="0.3">
      <c r="A76" s="44">
        <v>208</v>
      </c>
      <c r="B76" s="29" t="s">
        <v>13</v>
      </c>
      <c r="C76" s="4" t="s">
        <v>14</v>
      </c>
      <c r="D76" s="8">
        <f>+D74*70</f>
        <v>105</v>
      </c>
      <c r="E76" s="5">
        <v>6500</v>
      </c>
      <c r="F76" s="5">
        <f t="shared" si="6"/>
        <v>682500</v>
      </c>
      <c r="G76" s="5"/>
      <c r="H76" s="5">
        <f t="shared" si="4"/>
        <v>0</v>
      </c>
    </row>
    <row r="77" spans="1:8" s="1" customFormat="1" x14ac:dyDescent="0.3">
      <c r="A77" s="44">
        <v>212</v>
      </c>
      <c r="B77" s="29" t="s">
        <v>17</v>
      </c>
      <c r="C77" s="4" t="s">
        <v>2</v>
      </c>
      <c r="D77" s="8"/>
      <c r="E77" s="5">
        <v>9000</v>
      </c>
      <c r="F77" s="5">
        <f t="shared" si="6"/>
        <v>0</v>
      </c>
      <c r="G77" s="5"/>
      <c r="H77" s="5">
        <f t="shared" si="4"/>
        <v>0</v>
      </c>
    </row>
    <row r="78" spans="1:8" x14ac:dyDescent="0.3">
      <c r="A78" s="44">
        <v>213</v>
      </c>
      <c r="B78" s="29" t="s">
        <v>52</v>
      </c>
      <c r="C78" s="4" t="s">
        <v>2</v>
      </c>
      <c r="D78" s="62"/>
      <c r="E78" s="5">
        <v>9500</v>
      </c>
      <c r="F78" s="5">
        <f t="shared" si="6"/>
        <v>0</v>
      </c>
      <c r="G78" s="5"/>
      <c r="H78" s="5">
        <f t="shared" si="4"/>
        <v>0</v>
      </c>
    </row>
    <row r="79" spans="1:8" s="1" customFormat="1" x14ac:dyDescent="0.3">
      <c r="A79" s="44">
        <v>214</v>
      </c>
      <c r="B79" s="29" t="s">
        <v>18</v>
      </c>
      <c r="C79" s="4" t="s">
        <v>2</v>
      </c>
      <c r="D79" s="8">
        <v>48.5</v>
      </c>
      <c r="E79" s="5">
        <v>8500</v>
      </c>
      <c r="F79" s="5">
        <f t="shared" si="6"/>
        <v>412250</v>
      </c>
      <c r="G79" s="5"/>
      <c r="H79" s="5">
        <f t="shared" si="4"/>
        <v>0</v>
      </c>
    </row>
    <row r="80" spans="1:8" s="1" customFormat="1" ht="16.5" customHeight="1" x14ac:dyDescent="0.3">
      <c r="A80" s="44">
        <v>231</v>
      </c>
      <c r="B80" s="51" t="s">
        <v>60</v>
      </c>
      <c r="C80" s="4" t="s">
        <v>2</v>
      </c>
      <c r="D80" s="8">
        <v>15.8</v>
      </c>
      <c r="E80" s="5"/>
      <c r="F80" s="5">
        <f t="shared" si="6"/>
        <v>0</v>
      </c>
      <c r="G80" s="5"/>
      <c r="H80" s="5">
        <f t="shared" si="4"/>
        <v>0</v>
      </c>
    </row>
    <row r="81" spans="1:9" s="76" customFormat="1" ht="16.5" customHeight="1" x14ac:dyDescent="0.3">
      <c r="A81" s="71">
        <v>231</v>
      </c>
      <c r="B81" s="72" t="s">
        <v>79</v>
      </c>
      <c r="C81" s="73" t="s">
        <v>21</v>
      </c>
      <c r="D81" s="74">
        <v>4</v>
      </c>
      <c r="E81" s="75">
        <v>235000</v>
      </c>
      <c r="F81" s="75">
        <f t="shared" si="6"/>
        <v>940000</v>
      </c>
      <c r="G81" s="75"/>
      <c r="H81" s="75">
        <f t="shared" si="4"/>
        <v>0</v>
      </c>
    </row>
    <row r="82" spans="1:9" s="1" customFormat="1" x14ac:dyDescent="0.3">
      <c r="A82" s="64">
        <v>234</v>
      </c>
      <c r="B82" s="29" t="s">
        <v>68</v>
      </c>
      <c r="C82" s="4" t="s">
        <v>25</v>
      </c>
      <c r="D82" s="8">
        <v>15</v>
      </c>
      <c r="E82" s="65"/>
      <c r="F82" s="5">
        <f t="shared" si="6"/>
        <v>0</v>
      </c>
      <c r="G82" s="5"/>
      <c r="H82" s="5">
        <f t="shared" si="4"/>
        <v>0</v>
      </c>
    </row>
    <row r="83" spans="1:9" s="1" customFormat="1" ht="15" x14ac:dyDescent="0.3">
      <c r="A83" s="64">
        <v>235</v>
      </c>
      <c r="B83" s="66" t="s">
        <v>77</v>
      </c>
      <c r="C83" s="67" t="s">
        <v>2</v>
      </c>
      <c r="D83" s="8">
        <f>5.5*3*2</f>
        <v>33</v>
      </c>
      <c r="E83" s="65"/>
      <c r="F83" s="5">
        <f t="shared" si="6"/>
        <v>0</v>
      </c>
      <c r="G83" s="5"/>
      <c r="H83" s="5">
        <f t="shared" si="4"/>
        <v>0</v>
      </c>
    </row>
    <row r="84" spans="1:9" s="1" customFormat="1" ht="15" x14ac:dyDescent="0.3">
      <c r="A84" s="64">
        <v>236</v>
      </c>
      <c r="B84" s="29" t="s">
        <v>69</v>
      </c>
      <c r="C84" s="67" t="s">
        <v>25</v>
      </c>
      <c r="D84" s="8">
        <v>5.5</v>
      </c>
      <c r="E84" s="65"/>
      <c r="F84" s="5">
        <f t="shared" si="6"/>
        <v>0</v>
      </c>
      <c r="G84" s="5"/>
      <c r="H84" s="5">
        <f t="shared" si="4"/>
        <v>0</v>
      </c>
    </row>
    <row r="85" spans="1:9" s="1" customFormat="1" x14ac:dyDescent="0.3">
      <c r="A85" s="64">
        <v>237</v>
      </c>
      <c r="B85" s="29" t="s">
        <v>70</v>
      </c>
      <c r="C85" s="4" t="s">
        <v>4</v>
      </c>
      <c r="D85" s="8">
        <v>0.43</v>
      </c>
      <c r="E85" s="65"/>
      <c r="F85" s="5">
        <f t="shared" si="6"/>
        <v>0</v>
      </c>
      <c r="G85" s="5"/>
      <c r="H85" s="5">
        <f t="shared" si="4"/>
        <v>0</v>
      </c>
    </row>
    <row r="86" spans="1:9" s="1" customFormat="1" x14ac:dyDescent="0.3">
      <c r="A86" s="64">
        <v>239</v>
      </c>
      <c r="B86" s="68" t="s">
        <v>71</v>
      </c>
      <c r="C86" s="4" t="s">
        <v>25</v>
      </c>
      <c r="D86" s="69">
        <v>23</v>
      </c>
      <c r="E86" s="65"/>
      <c r="F86" s="5">
        <f t="shared" si="6"/>
        <v>0</v>
      </c>
      <c r="G86" s="5"/>
      <c r="H86" s="5">
        <f t="shared" si="4"/>
        <v>0</v>
      </c>
    </row>
    <row r="87" spans="1:9" s="1" customFormat="1" ht="16.5" customHeight="1" x14ac:dyDescent="0.3">
      <c r="A87" s="44">
        <v>240</v>
      </c>
      <c r="B87" s="51" t="s">
        <v>61</v>
      </c>
      <c r="C87" s="4" t="s">
        <v>21</v>
      </c>
      <c r="D87" s="8">
        <v>1</v>
      </c>
      <c r="E87" s="5">
        <v>135000</v>
      </c>
      <c r="F87" s="5">
        <f t="shared" si="6"/>
        <v>135000</v>
      </c>
      <c r="G87" s="5"/>
      <c r="H87" s="5">
        <f t="shared" si="4"/>
        <v>0</v>
      </c>
    </row>
    <row r="88" spans="1:9" s="59" customFormat="1" ht="16.5" customHeight="1" x14ac:dyDescent="0.3">
      <c r="A88" s="52">
        <v>240</v>
      </c>
      <c r="B88" s="63" t="s">
        <v>65</v>
      </c>
      <c r="C88" s="56" t="s">
        <v>21</v>
      </c>
      <c r="D88" s="57">
        <v>2</v>
      </c>
      <c r="E88" s="58"/>
      <c r="F88" s="58">
        <f t="shared" si="6"/>
        <v>0</v>
      </c>
      <c r="G88" s="58"/>
      <c r="H88" s="58">
        <f t="shared" si="4"/>
        <v>0</v>
      </c>
    </row>
    <row r="89" spans="1:9" s="59" customFormat="1" ht="16.5" customHeight="1" x14ac:dyDescent="0.3">
      <c r="A89" s="52">
        <v>240</v>
      </c>
      <c r="B89" s="63" t="s">
        <v>66</v>
      </c>
      <c r="C89" s="56" t="s">
        <v>21</v>
      </c>
      <c r="D89" s="57">
        <v>4</v>
      </c>
      <c r="E89" s="58"/>
      <c r="F89" s="58">
        <f t="shared" si="6"/>
        <v>0</v>
      </c>
      <c r="G89" s="58"/>
      <c r="H89" s="58">
        <f t="shared" si="4"/>
        <v>0</v>
      </c>
    </row>
    <row r="90" spans="1:9" s="59" customFormat="1" ht="16.5" customHeight="1" x14ac:dyDescent="0.3">
      <c r="A90" s="52">
        <v>240</v>
      </c>
      <c r="B90" s="63" t="s">
        <v>67</v>
      </c>
      <c r="C90" s="56" t="s">
        <v>21</v>
      </c>
      <c r="D90" s="57">
        <v>2</v>
      </c>
      <c r="E90" s="58"/>
      <c r="F90" s="58">
        <f t="shared" si="6"/>
        <v>0</v>
      </c>
      <c r="G90" s="58"/>
      <c r="H90" s="58">
        <f t="shared" si="4"/>
        <v>0</v>
      </c>
    </row>
    <row r="91" spans="1:9" s="28" customFormat="1" ht="18" customHeight="1" x14ac:dyDescent="0.3">
      <c r="A91" s="44">
        <v>244</v>
      </c>
      <c r="B91" s="50" t="s">
        <v>62</v>
      </c>
      <c r="C91" s="49" t="s">
        <v>21</v>
      </c>
      <c r="D91" s="8">
        <v>2</v>
      </c>
      <c r="E91" s="6">
        <v>85000</v>
      </c>
      <c r="F91" s="6">
        <f t="shared" si="6"/>
        <v>170000</v>
      </c>
      <c r="G91" s="5"/>
      <c r="H91" s="5">
        <f t="shared" si="4"/>
        <v>0</v>
      </c>
    </row>
    <row r="92" spans="1:9" s="1" customFormat="1" x14ac:dyDescent="0.3">
      <c r="A92" s="44">
        <v>245</v>
      </c>
      <c r="B92" s="29" t="s">
        <v>56</v>
      </c>
      <c r="C92" s="4" t="s">
        <v>2</v>
      </c>
      <c r="D92" s="8">
        <f>+D79*2</f>
        <v>97</v>
      </c>
      <c r="E92" s="5">
        <v>8000</v>
      </c>
      <c r="F92" s="5">
        <f t="shared" si="6"/>
        <v>776000</v>
      </c>
      <c r="G92" s="58"/>
      <c r="H92" s="58">
        <f t="shared" si="4"/>
        <v>0</v>
      </c>
      <c r="I92" s="59"/>
    </row>
    <row r="93" spans="1:9" s="1" customFormat="1" x14ac:dyDescent="0.3">
      <c r="A93" s="44">
        <v>246</v>
      </c>
      <c r="B93" s="29" t="s">
        <v>76</v>
      </c>
      <c r="C93" s="4" t="s">
        <v>2</v>
      </c>
      <c r="D93" s="8">
        <v>11.97</v>
      </c>
      <c r="E93" s="5">
        <v>10000</v>
      </c>
      <c r="F93" s="5">
        <f t="shared" si="6"/>
        <v>119700</v>
      </c>
      <c r="G93" s="5"/>
      <c r="H93" s="5">
        <f t="shared" si="4"/>
        <v>0</v>
      </c>
      <c r="I93" s="28"/>
    </row>
    <row r="94" spans="1:9" s="1" customFormat="1" x14ac:dyDescent="0.3">
      <c r="A94" s="64">
        <v>247</v>
      </c>
      <c r="B94" s="68" t="s">
        <v>72</v>
      </c>
      <c r="C94" s="4" t="s">
        <v>25</v>
      </c>
      <c r="D94" s="8">
        <v>11</v>
      </c>
      <c r="E94" s="70"/>
      <c r="F94" s="6">
        <f t="shared" si="6"/>
        <v>0</v>
      </c>
      <c r="G94" s="58"/>
      <c r="H94" s="58">
        <f t="shared" si="4"/>
        <v>0</v>
      </c>
      <c r="I94" s="59"/>
    </row>
    <row r="95" spans="1:9" s="1" customFormat="1" x14ac:dyDescent="0.3">
      <c r="A95" s="64">
        <v>248</v>
      </c>
      <c r="B95" s="68" t="s">
        <v>73</v>
      </c>
      <c r="C95" s="4" t="s">
        <v>25</v>
      </c>
      <c r="D95" s="8">
        <v>6.5</v>
      </c>
      <c r="E95" s="70"/>
      <c r="F95" s="5">
        <f t="shared" si="6"/>
        <v>0</v>
      </c>
      <c r="G95" s="5"/>
      <c r="H95" s="5">
        <f t="shared" si="4"/>
        <v>0</v>
      </c>
      <c r="I95" s="28"/>
    </row>
    <row r="96" spans="1:9" s="1" customFormat="1" ht="15" thickBot="1" x14ac:dyDescent="0.35">
      <c r="A96" s="64">
        <v>249</v>
      </c>
      <c r="B96" s="68" t="s">
        <v>74</v>
      </c>
      <c r="C96" s="4" t="s">
        <v>21</v>
      </c>
      <c r="D96" s="8">
        <v>1</v>
      </c>
      <c r="E96" s="70"/>
      <c r="F96" s="5">
        <f t="shared" si="6"/>
        <v>0</v>
      </c>
      <c r="G96" s="58"/>
      <c r="H96" s="58">
        <f t="shared" si="4"/>
        <v>0</v>
      </c>
      <c r="I96" s="59"/>
    </row>
    <row r="97" spans="1:8" s="1" customFormat="1" ht="15" thickBot="1" x14ac:dyDescent="0.35">
      <c r="A97" s="41"/>
      <c r="B97" s="30" t="s">
        <v>15</v>
      </c>
      <c r="C97" s="31"/>
      <c r="D97" s="31"/>
      <c r="E97" s="32"/>
      <c r="F97" s="34">
        <f>SUM(F74:F96)</f>
        <v>4156550</v>
      </c>
      <c r="G97" s="5"/>
      <c r="H97" s="34">
        <f>SUM(H74:H96)</f>
        <v>0</v>
      </c>
    </row>
    <row r="98" spans="1:8" s="1" customFormat="1" ht="15.75" customHeight="1" thickTop="1" thickBot="1" x14ac:dyDescent="0.35">
      <c r="A98" s="40"/>
      <c r="B98" s="12" t="s">
        <v>23</v>
      </c>
      <c r="C98" s="13"/>
      <c r="D98" s="14"/>
      <c r="E98" s="15"/>
      <c r="F98" s="16">
        <f>F97+F72</f>
        <v>6416500</v>
      </c>
      <c r="G98" s="5"/>
      <c r="H98" s="16">
        <f>H97+H72</f>
        <v>0</v>
      </c>
    </row>
    <row r="99" spans="1:8" s="1" customFormat="1" ht="15" thickTop="1" x14ac:dyDescent="0.3">
      <c r="A99" s="2">
        <v>300</v>
      </c>
      <c r="B99" s="18" t="s">
        <v>24</v>
      </c>
      <c r="C99" s="19"/>
      <c r="D99" s="19"/>
      <c r="E99" s="21"/>
      <c r="F99" s="6"/>
      <c r="G99" s="5"/>
      <c r="H99" s="5"/>
    </row>
    <row r="100" spans="1:8" s="28" customFormat="1" ht="18" customHeight="1" x14ac:dyDescent="0.3">
      <c r="A100" s="44">
        <v>316</v>
      </c>
      <c r="B100" s="48" t="s">
        <v>64</v>
      </c>
      <c r="C100" s="49" t="s">
        <v>25</v>
      </c>
      <c r="D100" s="8">
        <v>9</v>
      </c>
      <c r="E100" s="5"/>
      <c r="F100" s="5">
        <f t="shared" ref="F100:F108" si="7">E100*D100</f>
        <v>0</v>
      </c>
      <c r="G100" s="5"/>
      <c r="H100" s="5">
        <f t="shared" si="4"/>
        <v>0</v>
      </c>
    </row>
    <row r="101" spans="1:8" s="28" customFormat="1" ht="14.25" customHeight="1" x14ac:dyDescent="0.3">
      <c r="A101" s="44">
        <v>322</v>
      </c>
      <c r="B101" s="9" t="s">
        <v>26</v>
      </c>
      <c r="C101" s="4" t="s">
        <v>25</v>
      </c>
      <c r="D101" s="8">
        <v>6.2</v>
      </c>
      <c r="E101" s="5">
        <v>8200</v>
      </c>
      <c r="F101" s="5">
        <f t="shared" si="7"/>
        <v>50840</v>
      </c>
      <c r="G101" s="5"/>
      <c r="H101" s="5">
        <f t="shared" si="4"/>
        <v>0</v>
      </c>
    </row>
    <row r="102" spans="1:8" s="1" customFormat="1" x14ac:dyDescent="0.3">
      <c r="A102" s="44">
        <v>5500</v>
      </c>
      <c r="B102" s="9" t="s">
        <v>27</v>
      </c>
      <c r="C102" s="4" t="s">
        <v>21</v>
      </c>
      <c r="D102" s="8">
        <v>1</v>
      </c>
      <c r="E102" s="5">
        <v>5500</v>
      </c>
      <c r="F102" s="5">
        <f t="shared" si="7"/>
        <v>5500</v>
      </c>
      <c r="G102" s="5"/>
      <c r="H102" s="5">
        <f t="shared" si="4"/>
        <v>0</v>
      </c>
    </row>
    <row r="103" spans="1:8" s="1" customFormat="1" x14ac:dyDescent="0.3">
      <c r="A103" s="44">
        <v>377</v>
      </c>
      <c r="B103" s="9" t="s">
        <v>28</v>
      </c>
      <c r="C103" s="4" t="s">
        <v>21</v>
      </c>
      <c r="D103" s="8">
        <v>2</v>
      </c>
      <c r="E103" s="5">
        <v>32000</v>
      </c>
      <c r="F103" s="5">
        <f t="shared" si="7"/>
        <v>64000</v>
      </c>
      <c r="G103" s="5"/>
      <c r="H103" s="5">
        <f t="shared" si="4"/>
        <v>0</v>
      </c>
    </row>
    <row r="104" spans="1:8" s="77" customFormat="1" x14ac:dyDescent="0.3">
      <c r="A104" s="44">
        <v>386</v>
      </c>
      <c r="B104" s="9" t="s">
        <v>75</v>
      </c>
      <c r="C104" s="4" t="s">
        <v>21</v>
      </c>
      <c r="D104" s="8">
        <v>1</v>
      </c>
      <c r="E104" s="5">
        <v>2200</v>
      </c>
      <c r="F104" s="5">
        <f t="shared" si="7"/>
        <v>2200</v>
      </c>
      <c r="G104" s="5"/>
      <c r="H104" s="5">
        <f t="shared" si="4"/>
        <v>0</v>
      </c>
    </row>
    <row r="105" spans="1:8" s="1" customFormat="1" x14ac:dyDescent="0.3">
      <c r="A105" s="44">
        <v>395</v>
      </c>
      <c r="B105" s="9" t="s">
        <v>29</v>
      </c>
      <c r="C105" s="4" t="s">
        <v>21</v>
      </c>
      <c r="D105" s="8">
        <v>4</v>
      </c>
      <c r="E105" s="5">
        <v>3500</v>
      </c>
      <c r="F105" s="5">
        <f t="shared" si="7"/>
        <v>14000</v>
      </c>
      <c r="G105" s="5"/>
      <c r="H105" s="5">
        <f t="shared" si="4"/>
        <v>0</v>
      </c>
    </row>
    <row r="106" spans="1:8" s="1" customFormat="1" ht="16.5" customHeight="1" x14ac:dyDescent="0.3">
      <c r="A106" s="44">
        <v>401</v>
      </c>
      <c r="B106" s="48" t="s">
        <v>30</v>
      </c>
      <c r="C106" s="49" t="s">
        <v>21</v>
      </c>
      <c r="D106" s="8">
        <v>2</v>
      </c>
      <c r="E106" s="6">
        <v>3500</v>
      </c>
      <c r="F106" s="6">
        <f t="shared" si="7"/>
        <v>7000</v>
      </c>
      <c r="G106" s="5"/>
      <c r="H106" s="5">
        <f t="shared" si="4"/>
        <v>0</v>
      </c>
    </row>
    <row r="107" spans="1:8" s="28" customFormat="1" ht="14.25" customHeight="1" x14ac:dyDescent="0.3">
      <c r="A107" s="44">
        <v>407</v>
      </c>
      <c r="B107" s="9" t="s">
        <v>31</v>
      </c>
      <c r="C107" s="4" t="s">
        <v>21</v>
      </c>
      <c r="D107" s="8">
        <v>2</v>
      </c>
      <c r="E107" s="5">
        <v>3300</v>
      </c>
      <c r="F107" s="5">
        <f t="shared" si="7"/>
        <v>6600</v>
      </c>
      <c r="G107" s="5"/>
      <c r="H107" s="5">
        <f t="shared" si="4"/>
        <v>0</v>
      </c>
    </row>
    <row r="108" spans="1:8" s="1" customFormat="1" x14ac:dyDescent="0.3">
      <c r="A108" s="44">
        <v>436</v>
      </c>
      <c r="B108" s="9" t="s">
        <v>46</v>
      </c>
      <c r="C108" s="4" t="s">
        <v>21</v>
      </c>
      <c r="D108" s="8">
        <v>1</v>
      </c>
      <c r="E108" s="5">
        <v>120000</v>
      </c>
      <c r="F108" s="5">
        <f t="shared" si="7"/>
        <v>120000</v>
      </c>
      <c r="G108" s="5"/>
      <c r="H108" s="5">
        <f t="shared" si="4"/>
        <v>0</v>
      </c>
    </row>
    <row r="109" spans="1:8" s="1" customFormat="1" ht="15" thickBot="1" x14ac:dyDescent="0.35">
      <c r="A109" s="45"/>
      <c r="B109" s="9"/>
      <c r="C109" s="4"/>
      <c r="D109" s="4"/>
      <c r="E109" s="35"/>
      <c r="F109" s="5"/>
      <c r="G109" s="5"/>
      <c r="H109" s="5"/>
    </row>
    <row r="110" spans="1:8" s="1" customFormat="1" ht="15" thickBot="1" x14ac:dyDescent="0.35">
      <c r="A110" s="41"/>
      <c r="B110" s="30" t="s">
        <v>32</v>
      </c>
      <c r="C110" s="31"/>
      <c r="D110" s="31"/>
      <c r="E110" s="32"/>
      <c r="F110" s="33">
        <f>SUM(F100:F109)</f>
        <v>270140</v>
      </c>
      <c r="G110" s="33"/>
      <c r="H110" s="33">
        <f>SUM(H100:H109)</f>
        <v>0</v>
      </c>
    </row>
    <row r="111" spans="1:8" s="1" customFormat="1" ht="15.6" thickTop="1" thickBot="1" x14ac:dyDescent="0.35">
      <c r="A111" s="42"/>
      <c r="B111" s="36" t="s">
        <v>63</v>
      </c>
      <c r="C111" s="37"/>
      <c r="D111" s="37"/>
      <c r="E111" s="38"/>
      <c r="F111" s="39">
        <f>F110+F98+F63</f>
        <v>6769115</v>
      </c>
      <c r="G111" s="5"/>
      <c r="H111" s="39">
        <f>H110+H98+H63</f>
        <v>0</v>
      </c>
    </row>
    <row r="112" spans="1:8" s="1" customFormat="1" ht="15.6" thickTop="1" thickBot="1" x14ac:dyDescent="0.35">
      <c r="A112" s="42"/>
      <c r="B112" s="36" t="s">
        <v>91</v>
      </c>
      <c r="C112" s="37"/>
      <c r="D112" s="37"/>
      <c r="E112" s="38"/>
      <c r="F112" s="39">
        <f>F111*2</f>
        <v>13538230</v>
      </c>
      <c r="G112" s="5"/>
      <c r="H112" s="39">
        <f>H111*2</f>
        <v>0</v>
      </c>
    </row>
    <row r="113" spans="1:8" ht="15" thickTop="1" x14ac:dyDescent="0.3">
      <c r="B113" s="54" t="s">
        <v>78</v>
      </c>
    </row>
    <row r="114" spans="1:8" s="1" customFormat="1" x14ac:dyDescent="0.3">
      <c r="A114" s="2">
        <v>100</v>
      </c>
      <c r="B114" s="79" t="s">
        <v>0</v>
      </c>
      <c r="C114" s="4"/>
      <c r="D114" s="4"/>
      <c r="E114" s="5"/>
      <c r="F114" s="6"/>
      <c r="G114" s="6"/>
      <c r="H114" s="6"/>
    </row>
    <row r="115" spans="1:8" s="1" customFormat="1" x14ac:dyDescent="0.3">
      <c r="A115" s="44">
        <v>101</v>
      </c>
      <c r="B115" s="7" t="s">
        <v>1</v>
      </c>
      <c r="C115" s="4" t="s">
        <v>2</v>
      </c>
      <c r="D115" s="8">
        <v>42</v>
      </c>
      <c r="E115" s="5">
        <v>1250</v>
      </c>
      <c r="F115" s="5">
        <f>E115*D115</f>
        <v>52500</v>
      </c>
      <c r="G115" s="61"/>
      <c r="H115" s="5">
        <f>+G115*F115</f>
        <v>0</v>
      </c>
    </row>
    <row r="116" spans="1:8" s="1" customFormat="1" x14ac:dyDescent="0.3">
      <c r="A116" s="44">
        <v>102</v>
      </c>
      <c r="B116" s="9" t="s">
        <v>3</v>
      </c>
      <c r="C116" s="4" t="s">
        <v>4</v>
      </c>
      <c r="D116" s="8">
        <v>1.8</v>
      </c>
      <c r="E116" s="5">
        <v>11500</v>
      </c>
      <c r="F116" s="5">
        <f>E116*D116</f>
        <v>20700</v>
      </c>
      <c r="G116" s="5"/>
      <c r="H116" s="5">
        <f t="shared" ref="H116:H167" si="8">+G116*F116</f>
        <v>0</v>
      </c>
    </row>
    <row r="117" spans="1:8" s="1" customFormat="1" x14ac:dyDescent="0.3">
      <c r="A117" s="44">
        <v>109</v>
      </c>
      <c r="B117" s="10" t="s">
        <v>5</v>
      </c>
      <c r="C117" s="4" t="s">
        <v>4</v>
      </c>
      <c r="D117" s="8">
        <v>1</v>
      </c>
      <c r="E117" s="5">
        <v>18000</v>
      </c>
      <c r="F117" s="5">
        <f>E117*D117</f>
        <v>18000</v>
      </c>
      <c r="G117" s="5"/>
      <c r="H117" s="5">
        <f t="shared" si="8"/>
        <v>0</v>
      </c>
    </row>
    <row r="118" spans="1:8" s="1" customFormat="1" ht="15" thickBot="1" x14ac:dyDescent="0.35">
      <c r="A118" s="44"/>
      <c r="B118" s="10"/>
      <c r="C118" s="4"/>
      <c r="D118" s="11"/>
      <c r="E118" s="5"/>
      <c r="F118" s="5"/>
      <c r="G118" s="5"/>
      <c r="H118" s="5"/>
    </row>
    <row r="119" spans="1:8" s="1" customFormat="1" ht="15" thickBot="1" x14ac:dyDescent="0.35">
      <c r="A119" s="40"/>
      <c r="B119" s="12" t="s">
        <v>6</v>
      </c>
      <c r="C119" s="13"/>
      <c r="D119" s="14"/>
      <c r="E119" s="15"/>
      <c r="F119" s="16">
        <f>SUM(F115:F118)</f>
        <v>91200</v>
      </c>
      <c r="G119" s="5"/>
      <c r="H119" s="16">
        <f>SUM(H115:H118)</f>
        <v>0</v>
      </c>
    </row>
    <row r="120" spans="1:8" s="1" customFormat="1" ht="15" thickTop="1" x14ac:dyDescent="0.3">
      <c r="A120" s="17">
        <v>200</v>
      </c>
      <c r="B120" s="18" t="s">
        <v>7</v>
      </c>
      <c r="C120" s="19"/>
      <c r="D120" s="20"/>
      <c r="E120" s="21"/>
      <c r="F120" s="22"/>
      <c r="G120" s="5"/>
      <c r="H120" s="5"/>
    </row>
    <row r="121" spans="1:8" s="1" customFormat="1" x14ac:dyDescent="0.3">
      <c r="A121" s="23"/>
      <c r="B121" s="24" t="s">
        <v>8</v>
      </c>
      <c r="C121" s="25"/>
      <c r="D121" s="26"/>
      <c r="E121" s="27"/>
      <c r="F121" s="22"/>
      <c r="G121" s="5"/>
      <c r="H121" s="5"/>
    </row>
    <row r="122" spans="1:8" s="1" customFormat="1" x14ac:dyDescent="0.3">
      <c r="A122" s="44">
        <v>201</v>
      </c>
      <c r="B122" s="9" t="s">
        <v>9</v>
      </c>
      <c r="C122" s="4" t="s">
        <v>4</v>
      </c>
      <c r="D122" s="8">
        <v>2.8</v>
      </c>
      <c r="E122" s="5">
        <v>47500</v>
      </c>
      <c r="F122" s="5">
        <f t="shared" ref="F122:F127" si="9">E122*D122</f>
        <v>133000</v>
      </c>
      <c r="G122" s="5"/>
      <c r="H122" s="5">
        <f t="shared" si="8"/>
        <v>0</v>
      </c>
    </row>
    <row r="123" spans="1:8" s="1" customFormat="1" ht="16.5" customHeight="1" x14ac:dyDescent="0.3">
      <c r="A123" s="44">
        <v>202</v>
      </c>
      <c r="B123" s="9" t="s">
        <v>10</v>
      </c>
      <c r="C123" s="4" t="s">
        <v>4</v>
      </c>
      <c r="D123" s="11">
        <v>0.15</v>
      </c>
      <c r="E123" s="5">
        <v>182500</v>
      </c>
      <c r="F123" s="5">
        <f t="shared" si="9"/>
        <v>27375</v>
      </c>
      <c r="G123" s="5"/>
      <c r="H123" s="5">
        <f t="shared" si="8"/>
        <v>0</v>
      </c>
    </row>
    <row r="124" spans="1:8" s="28" customFormat="1" ht="18.75" customHeight="1" x14ac:dyDescent="0.3">
      <c r="A124" s="44">
        <v>205</v>
      </c>
      <c r="B124" s="48" t="s">
        <v>11</v>
      </c>
      <c r="C124" s="49" t="s">
        <v>4</v>
      </c>
      <c r="D124" s="11">
        <v>1.2</v>
      </c>
      <c r="E124" s="6">
        <v>373000</v>
      </c>
      <c r="F124" s="6">
        <f t="shared" si="9"/>
        <v>447600</v>
      </c>
      <c r="G124" s="5"/>
      <c r="H124" s="5">
        <f t="shared" si="8"/>
        <v>0</v>
      </c>
    </row>
    <row r="125" spans="1:8" s="1" customFormat="1" x14ac:dyDescent="0.3">
      <c r="A125" s="44">
        <v>207</v>
      </c>
      <c r="B125" s="29" t="s">
        <v>12</v>
      </c>
      <c r="C125" s="4" t="s">
        <v>2</v>
      </c>
      <c r="D125" s="8">
        <v>15.9</v>
      </c>
      <c r="E125" s="5">
        <v>16000</v>
      </c>
      <c r="F125" s="5">
        <f t="shared" si="9"/>
        <v>254400</v>
      </c>
      <c r="G125" s="5"/>
      <c r="H125" s="5">
        <f t="shared" si="8"/>
        <v>0</v>
      </c>
    </row>
    <row r="126" spans="1:8" s="1" customFormat="1" x14ac:dyDescent="0.3">
      <c r="A126" s="44">
        <v>208</v>
      </c>
      <c r="B126" s="29" t="s">
        <v>13</v>
      </c>
      <c r="C126" s="4" t="s">
        <v>14</v>
      </c>
      <c r="D126" s="8">
        <f>+D124*70</f>
        <v>84</v>
      </c>
      <c r="E126" s="5">
        <v>6500</v>
      </c>
      <c r="F126" s="5">
        <f t="shared" si="9"/>
        <v>546000</v>
      </c>
      <c r="G126" s="5"/>
      <c r="H126" s="5">
        <f t="shared" si="8"/>
        <v>0</v>
      </c>
    </row>
    <row r="127" spans="1:8" s="1" customFormat="1" ht="15" thickBot="1" x14ac:dyDescent="0.35">
      <c r="A127" s="44"/>
      <c r="B127" s="29"/>
      <c r="C127" s="4"/>
      <c r="D127" s="8"/>
      <c r="E127" s="5"/>
      <c r="F127" s="5">
        <f t="shared" si="9"/>
        <v>0</v>
      </c>
      <c r="G127" s="5"/>
      <c r="H127" s="5">
        <f t="shared" si="8"/>
        <v>0</v>
      </c>
    </row>
    <row r="128" spans="1:8" s="1" customFormat="1" ht="15" thickBot="1" x14ac:dyDescent="0.35">
      <c r="A128" s="41"/>
      <c r="B128" s="30" t="s">
        <v>15</v>
      </c>
      <c r="C128" s="31"/>
      <c r="D128" s="31"/>
      <c r="E128" s="32"/>
      <c r="F128" s="33">
        <f>SUM(F122:F127)</f>
        <v>1408375</v>
      </c>
      <c r="G128" s="5"/>
      <c r="H128" s="33">
        <f>SUM(H122:H127)</f>
        <v>0</v>
      </c>
    </row>
    <row r="129" spans="1:8" s="1" customFormat="1" ht="15" thickTop="1" x14ac:dyDescent="0.3">
      <c r="A129" s="23"/>
      <c r="B129" s="24" t="s">
        <v>16</v>
      </c>
      <c r="C129" s="25"/>
      <c r="D129" s="26"/>
      <c r="E129" s="27"/>
      <c r="F129" s="22"/>
      <c r="G129" s="5"/>
      <c r="H129" s="5">
        <f t="shared" si="8"/>
        <v>0</v>
      </c>
    </row>
    <row r="130" spans="1:8" s="1" customFormat="1" x14ac:dyDescent="0.3">
      <c r="A130" s="44">
        <v>205</v>
      </c>
      <c r="B130" s="9" t="s">
        <v>11</v>
      </c>
      <c r="C130" s="4" t="s">
        <v>4</v>
      </c>
      <c r="D130" s="11">
        <v>1.45</v>
      </c>
      <c r="E130" s="5">
        <v>373000</v>
      </c>
      <c r="F130" s="5">
        <f t="shared" ref="F130:F155" si="10">E130*D130</f>
        <v>540850</v>
      </c>
      <c r="G130" s="5"/>
      <c r="H130" s="5">
        <f t="shared" si="8"/>
        <v>0</v>
      </c>
    </row>
    <row r="131" spans="1:8" s="1" customFormat="1" x14ac:dyDescent="0.3">
      <c r="A131" s="44">
        <v>207</v>
      </c>
      <c r="B131" s="29" t="s">
        <v>12</v>
      </c>
      <c r="C131" s="4" t="s">
        <v>2</v>
      </c>
      <c r="D131" s="8">
        <v>17.600000000000001</v>
      </c>
      <c r="E131" s="5">
        <v>16000</v>
      </c>
      <c r="F131" s="5">
        <f t="shared" si="10"/>
        <v>281600</v>
      </c>
      <c r="G131" s="5"/>
      <c r="H131" s="5">
        <f t="shared" si="8"/>
        <v>0</v>
      </c>
    </row>
    <row r="132" spans="1:8" s="1" customFormat="1" x14ac:dyDescent="0.3">
      <c r="A132" s="44">
        <v>208</v>
      </c>
      <c r="B132" s="29" t="s">
        <v>13</v>
      </c>
      <c r="C132" s="4" t="s">
        <v>14</v>
      </c>
      <c r="D132" s="8">
        <f>D130*75</f>
        <v>108.75</v>
      </c>
      <c r="E132" s="5">
        <v>6500</v>
      </c>
      <c r="F132" s="5">
        <f t="shared" si="10"/>
        <v>706875</v>
      </c>
      <c r="G132" s="5"/>
      <c r="H132" s="5">
        <f t="shared" si="8"/>
        <v>0</v>
      </c>
    </row>
    <row r="133" spans="1:8" s="1" customFormat="1" x14ac:dyDescent="0.3">
      <c r="A133" s="44">
        <v>211</v>
      </c>
      <c r="B133" s="29" t="s">
        <v>84</v>
      </c>
      <c r="C133" s="4" t="s">
        <v>2</v>
      </c>
      <c r="D133" s="8">
        <v>2.4500000000000002</v>
      </c>
      <c r="E133" s="5"/>
      <c r="F133" s="5">
        <f t="shared" si="10"/>
        <v>0</v>
      </c>
      <c r="G133" s="5"/>
      <c r="H133" s="5">
        <f t="shared" si="8"/>
        <v>0</v>
      </c>
    </row>
    <row r="134" spans="1:8" s="1" customFormat="1" x14ac:dyDescent="0.3">
      <c r="A134" s="44">
        <v>212</v>
      </c>
      <c r="B134" s="29" t="s">
        <v>17</v>
      </c>
      <c r="C134" s="4" t="s">
        <v>2</v>
      </c>
      <c r="D134" s="8">
        <v>20.5</v>
      </c>
      <c r="E134" s="5">
        <v>9000</v>
      </c>
      <c r="F134" s="5">
        <f t="shared" si="10"/>
        <v>184500</v>
      </c>
      <c r="G134" s="5"/>
      <c r="H134" s="5">
        <f t="shared" si="8"/>
        <v>0</v>
      </c>
    </row>
    <row r="135" spans="1:8" x14ac:dyDescent="0.3">
      <c r="A135" s="44">
        <v>213</v>
      </c>
      <c r="B135" s="29" t="s">
        <v>52</v>
      </c>
      <c r="C135" s="4" t="s">
        <v>2</v>
      </c>
      <c r="D135" s="78">
        <v>5.2</v>
      </c>
      <c r="E135" s="5">
        <v>9500</v>
      </c>
      <c r="F135" s="5">
        <f t="shared" si="10"/>
        <v>49400</v>
      </c>
      <c r="G135" s="5"/>
      <c r="H135" s="5">
        <f t="shared" si="8"/>
        <v>0</v>
      </c>
    </row>
    <row r="136" spans="1:8" s="1" customFormat="1" x14ac:dyDescent="0.3">
      <c r="A136" s="44">
        <v>214</v>
      </c>
      <c r="B136" s="29" t="s">
        <v>18</v>
      </c>
      <c r="C136" s="4" t="s">
        <v>2</v>
      </c>
      <c r="D136" s="8">
        <v>110</v>
      </c>
      <c r="E136" s="5">
        <v>8500</v>
      </c>
      <c r="F136" s="5">
        <f t="shared" si="10"/>
        <v>935000</v>
      </c>
      <c r="G136" s="5"/>
      <c r="H136" s="5">
        <f t="shared" si="8"/>
        <v>0</v>
      </c>
    </row>
    <row r="137" spans="1:8" s="1" customFormat="1" ht="16.5" customHeight="1" x14ac:dyDescent="0.3">
      <c r="A137" s="44">
        <v>231</v>
      </c>
      <c r="B137" s="51" t="s">
        <v>19</v>
      </c>
      <c r="C137" s="4" t="s">
        <v>2</v>
      </c>
      <c r="D137" s="8">
        <v>10.75</v>
      </c>
      <c r="E137" s="5"/>
      <c r="F137" s="5">
        <f t="shared" si="10"/>
        <v>0</v>
      </c>
      <c r="G137" s="5"/>
      <c r="H137" s="5">
        <f t="shared" si="8"/>
        <v>0</v>
      </c>
    </row>
    <row r="138" spans="1:8" s="1" customFormat="1" ht="16.5" customHeight="1" x14ac:dyDescent="0.3">
      <c r="A138" s="44">
        <v>231</v>
      </c>
      <c r="B138" s="51" t="s">
        <v>60</v>
      </c>
      <c r="C138" s="4" t="s">
        <v>2</v>
      </c>
      <c r="D138" s="8">
        <v>20.2</v>
      </c>
      <c r="E138" s="5"/>
      <c r="F138" s="5">
        <f t="shared" si="10"/>
        <v>0</v>
      </c>
      <c r="G138" s="5"/>
      <c r="H138" s="5">
        <f t="shared" si="8"/>
        <v>0</v>
      </c>
    </row>
    <row r="139" spans="1:8" s="1" customFormat="1" x14ac:dyDescent="0.3">
      <c r="A139" s="64">
        <v>234</v>
      </c>
      <c r="B139" s="29" t="s">
        <v>68</v>
      </c>
      <c r="C139" s="4" t="s">
        <v>25</v>
      </c>
      <c r="D139" s="8"/>
      <c r="E139" s="65"/>
      <c r="F139" s="5">
        <f t="shared" si="10"/>
        <v>0</v>
      </c>
      <c r="G139" s="5"/>
      <c r="H139" s="5">
        <f t="shared" si="8"/>
        <v>0</v>
      </c>
    </row>
    <row r="140" spans="1:8" s="1" customFormat="1" ht="15" x14ac:dyDescent="0.3">
      <c r="A140" s="64">
        <v>235</v>
      </c>
      <c r="B140" s="66" t="s">
        <v>89</v>
      </c>
      <c r="C140" s="67" t="s">
        <v>2</v>
      </c>
      <c r="D140" s="8">
        <v>30.8</v>
      </c>
      <c r="E140" s="65"/>
      <c r="F140" s="5">
        <f t="shared" si="10"/>
        <v>0</v>
      </c>
      <c r="G140" s="5"/>
      <c r="H140" s="5">
        <f t="shared" si="8"/>
        <v>0</v>
      </c>
    </row>
    <row r="141" spans="1:8" s="1" customFormat="1" ht="15" x14ac:dyDescent="0.3">
      <c r="A141" s="64">
        <v>236</v>
      </c>
      <c r="B141" s="29" t="s">
        <v>69</v>
      </c>
      <c r="C141" s="67" t="s">
        <v>25</v>
      </c>
      <c r="D141" s="8">
        <v>5.5</v>
      </c>
      <c r="E141" s="65"/>
      <c r="F141" s="5">
        <f t="shared" si="10"/>
        <v>0</v>
      </c>
      <c r="G141" s="5"/>
      <c r="H141" s="5">
        <f t="shared" si="8"/>
        <v>0</v>
      </c>
    </row>
    <row r="142" spans="1:8" s="1" customFormat="1" x14ac:dyDescent="0.3">
      <c r="A142" s="64">
        <v>237</v>
      </c>
      <c r="B142" s="29" t="s">
        <v>70</v>
      </c>
      <c r="C142" s="4" t="s">
        <v>4</v>
      </c>
      <c r="D142" s="8">
        <v>0.47</v>
      </c>
      <c r="E142" s="65"/>
      <c r="F142" s="5">
        <f t="shared" si="10"/>
        <v>0</v>
      </c>
      <c r="G142" s="5"/>
      <c r="H142" s="5">
        <f t="shared" si="8"/>
        <v>0</v>
      </c>
    </row>
    <row r="143" spans="1:8" s="1" customFormat="1" x14ac:dyDescent="0.3">
      <c r="A143" s="64">
        <v>239</v>
      </c>
      <c r="B143" s="68" t="s">
        <v>71</v>
      </c>
      <c r="C143" s="4" t="s">
        <v>25</v>
      </c>
      <c r="D143" s="69">
        <v>22.5</v>
      </c>
      <c r="E143" s="65"/>
      <c r="F143" s="5">
        <f t="shared" si="10"/>
        <v>0</v>
      </c>
      <c r="G143" s="5"/>
      <c r="H143" s="5">
        <f t="shared" si="8"/>
        <v>0</v>
      </c>
    </row>
    <row r="144" spans="1:8" s="1" customFormat="1" ht="16.5" customHeight="1" x14ac:dyDescent="0.3">
      <c r="A144" s="44">
        <v>240</v>
      </c>
      <c r="B144" s="51" t="s">
        <v>80</v>
      </c>
      <c r="C144" s="4" t="s">
        <v>21</v>
      </c>
      <c r="D144" s="8">
        <v>2</v>
      </c>
      <c r="E144" s="5"/>
      <c r="F144" s="5">
        <f t="shared" si="10"/>
        <v>0</v>
      </c>
      <c r="G144" s="5"/>
      <c r="H144" s="5">
        <f t="shared" si="8"/>
        <v>0</v>
      </c>
    </row>
    <row r="145" spans="1:9" s="59" customFormat="1" ht="16.5" customHeight="1" x14ac:dyDescent="0.3">
      <c r="A145" s="44">
        <v>241</v>
      </c>
      <c r="B145" s="51" t="s">
        <v>81</v>
      </c>
      <c r="C145" s="4" t="s">
        <v>21</v>
      </c>
      <c r="D145" s="57">
        <v>3</v>
      </c>
      <c r="E145" s="58"/>
      <c r="F145" s="58">
        <f t="shared" si="10"/>
        <v>0</v>
      </c>
      <c r="G145" s="58"/>
      <c r="H145" s="58">
        <f t="shared" si="8"/>
        <v>0</v>
      </c>
    </row>
    <row r="146" spans="1:9" s="1" customFormat="1" x14ac:dyDescent="0.3">
      <c r="A146" s="44">
        <v>245</v>
      </c>
      <c r="B146" s="29" t="s">
        <v>56</v>
      </c>
      <c r="C146" s="4" t="s">
        <v>2</v>
      </c>
      <c r="D146" s="8">
        <v>110</v>
      </c>
      <c r="E146" s="5">
        <v>8000</v>
      </c>
      <c r="F146" s="5">
        <f t="shared" si="10"/>
        <v>880000</v>
      </c>
      <c r="G146" s="58"/>
      <c r="H146" s="58">
        <f t="shared" si="8"/>
        <v>0</v>
      </c>
      <c r="I146" s="59"/>
    </row>
    <row r="147" spans="1:9" s="1" customFormat="1" x14ac:dyDescent="0.3">
      <c r="A147" s="44">
        <v>246</v>
      </c>
      <c r="B147" s="29" t="s">
        <v>76</v>
      </c>
      <c r="C147" s="4" t="s">
        <v>2</v>
      </c>
      <c r="D147" s="8">
        <v>25</v>
      </c>
      <c r="E147" s="5">
        <v>10000</v>
      </c>
      <c r="F147" s="5">
        <f t="shared" si="10"/>
        <v>250000</v>
      </c>
      <c r="G147" s="5"/>
      <c r="H147" s="5">
        <f t="shared" si="8"/>
        <v>0</v>
      </c>
      <c r="I147" s="28"/>
    </row>
    <row r="148" spans="1:9" s="1" customFormat="1" x14ac:dyDescent="0.3">
      <c r="A148" s="64">
        <v>247</v>
      </c>
      <c r="B148" s="68" t="s">
        <v>72</v>
      </c>
      <c r="C148" s="4" t="s">
        <v>25</v>
      </c>
      <c r="D148" s="8">
        <v>11</v>
      </c>
      <c r="E148" s="65"/>
      <c r="F148" s="5">
        <f t="shared" si="10"/>
        <v>0</v>
      </c>
      <c r="G148" s="58"/>
      <c r="H148" s="58">
        <f t="shared" si="8"/>
        <v>0</v>
      </c>
      <c r="I148" s="59"/>
    </row>
    <row r="149" spans="1:9" s="1" customFormat="1" x14ac:dyDescent="0.3">
      <c r="A149" s="64"/>
      <c r="B149" s="68" t="s">
        <v>73</v>
      </c>
      <c r="C149" s="4" t="s">
        <v>25</v>
      </c>
      <c r="D149" s="8">
        <v>10</v>
      </c>
      <c r="E149" s="65"/>
      <c r="F149" s="5">
        <f t="shared" si="10"/>
        <v>0</v>
      </c>
      <c r="G149" s="5"/>
      <c r="H149" s="5">
        <f t="shared" si="8"/>
        <v>0</v>
      </c>
      <c r="I149" s="28"/>
    </row>
    <row r="150" spans="1:9" s="1" customFormat="1" x14ac:dyDescent="0.3">
      <c r="A150" s="64"/>
      <c r="B150" s="68" t="s">
        <v>88</v>
      </c>
      <c r="C150" s="4" t="s">
        <v>21</v>
      </c>
      <c r="D150" s="8">
        <v>1</v>
      </c>
      <c r="E150" s="65"/>
      <c r="F150" s="5">
        <f t="shared" si="10"/>
        <v>0</v>
      </c>
      <c r="G150" s="58"/>
      <c r="H150" s="58">
        <f t="shared" si="8"/>
        <v>0</v>
      </c>
      <c r="I150" s="59"/>
    </row>
    <row r="151" spans="1:9" s="1" customFormat="1" x14ac:dyDescent="0.3">
      <c r="A151" s="64"/>
      <c r="B151" s="68" t="s">
        <v>87</v>
      </c>
      <c r="C151" s="4" t="s">
        <v>21</v>
      </c>
      <c r="D151" s="8">
        <v>1</v>
      </c>
      <c r="E151" s="65"/>
      <c r="F151" s="5">
        <f t="shared" si="10"/>
        <v>0</v>
      </c>
      <c r="G151" s="58"/>
      <c r="H151" s="58">
        <f t="shared" si="8"/>
        <v>0</v>
      </c>
      <c r="I151" s="59"/>
    </row>
    <row r="152" spans="1:9" s="1" customFormat="1" x14ac:dyDescent="0.3">
      <c r="A152" s="64"/>
      <c r="B152" s="68" t="s">
        <v>85</v>
      </c>
      <c r="C152" s="4" t="s">
        <v>21</v>
      </c>
      <c r="D152" s="8">
        <v>3</v>
      </c>
      <c r="E152" s="65"/>
      <c r="F152" s="5">
        <f t="shared" si="10"/>
        <v>0</v>
      </c>
      <c r="G152" s="58"/>
      <c r="H152" s="58">
        <f t="shared" si="8"/>
        <v>0</v>
      </c>
      <c r="I152" s="59"/>
    </row>
    <row r="153" spans="1:9" s="1" customFormat="1" x14ac:dyDescent="0.3">
      <c r="A153" s="64"/>
      <c r="B153" s="68" t="s">
        <v>74</v>
      </c>
      <c r="C153" s="4" t="s">
        <v>21</v>
      </c>
      <c r="D153" s="8">
        <v>1</v>
      </c>
      <c r="E153" s="65"/>
      <c r="F153" s="5">
        <f t="shared" si="10"/>
        <v>0</v>
      </c>
      <c r="G153" s="58"/>
      <c r="H153" s="58">
        <f t="shared" si="8"/>
        <v>0</v>
      </c>
      <c r="I153" s="59"/>
    </row>
    <row r="154" spans="1:9" s="1" customFormat="1" x14ac:dyDescent="0.3">
      <c r="A154" s="64"/>
      <c r="B154" s="68" t="s">
        <v>86</v>
      </c>
      <c r="C154" s="4" t="s">
        <v>21</v>
      </c>
      <c r="D154" s="8">
        <v>2</v>
      </c>
      <c r="E154" s="65"/>
      <c r="F154" s="5">
        <f t="shared" si="10"/>
        <v>0</v>
      </c>
      <c r="G154" s="58"/>
      <c r="H154" s="58">
        <f t="shared" si="8"/>
        <v>0</v>
      </c>
      <c r="I154" s="59"/>
    </row>
    <row r="155" spans="1:9" s="1" customFormat="1" ht="15" thickBot="1" x14ac:dyDescent="0.35">
      <c r="A155" s="64"/>
      <c r="B155" s="68" t="s">
        <v>82</v>
      </c>
      <c r="C155" s="4" t="s">
        <v>21</v>
      </c>
      <c r="D155" s="8">
        <v>1</v>
      </c>
      <c r="E155" s="65"/>
      <c r="F155" s="5">
        <f t="shared" si="10"/>
        <v>0</v>
      </c>
      <c r="G155" s="58"/>
      <c r="H155" s="58">
        <f t="shared" si="8"/>
        <v>0</v>
      </c>
      <c r="I155" s="59"/>
    </row>
    <row r="156" spans="1:9" s="1" customFormat="1" ht="15" thickBot="1" x14ac:dyDescent="0.35">
      <c r="A156" s="41"/>
      <c r="B156" s="30" t="s">
        <v>15</v>
      </c>
      <c r="C156" s="31"/>
      <c r="D156" s="31"/>
      <c r="E156" s="32"/>
      <c r="F156" s="34">
        <f>SUM(F130:F155)</f>
        <v>3828225</v>
      </c>
      <c r="G156" s="5"/>
      <c r="H156" s="34">
        <f>SUM(H130:H155)</f>
        <v>0</v>
      </c>
    </row>
    <row r="157" spans="1:9" s="1" customFormat="1" ht="15.75" customHeight="1" thickTop="1" thickBot="1" x14ac:dyDescent="0.35">
      <c r="A157" s="40"/>
      <c r="B157" s="12" t="s">
        <v>23</v>
      </c>
      <c r="C157" s="13"/>
      <c r="D157" s="14"/>
      <c r="E157" s="15"/>
      <c r="F157" s="16">
        <f>F156+F128</f>
        <v>5236600</v>
      </c>
      <c r="G157" s="5"/>
      <c r="H157" s="16">
        <f>H156+H128</f>
        <v>0</v>
      </c>
    </row>
    <row r="158" spans="1:9" s="1" customFormat="1" ht="15" thickTop="1" x14ac:dyDescent="0.3">
      <c r="A158" s="2">
        <v>300</v>
      </c>
      <c r="B158" s="18" t="s">
        <v>24</v>
      </c>
      <c r="C158" s="19"/>
      <c r="D158" s="19"/>
      <c r="E158" s="21"/>
      <c r="F158" s="6"/>
      <c r="G158" s="5"/>
      <c r="H158" s="5"/>
    </row>
    <row r="159" spans="1:9" s="28" customFormat="1" ht="18" customHeight="1" x14ac:dyDescent="0.3">
      <c r="A159" s="44">
        <v>316</v>
      </c>
      <c r="B159" s="48" t="s">
        <v>64</v>
      </c>
      <c r="C159" s="49" t="s">
        <v>25</v>
      </c>
      <c r="D159" s="8"/>
      <c r="E159" s="5"/>
      <c r="F159" s="5">
        <f t="shared" ref="F159:F167" si="11">E159*D159</f>
        <v>0</v>
      </c>
      <c r="G159" s="5"/>
      <c r="H159" s="5">
        <f t="shared" si="8"/>
        <v>0</v>
      </c>
    </row>
    <row r="160" spans="1:9" s="28" customFormat="1" ht="14.25" customHeight="1" x14ac:dyDescent="0.3">
      <c r="A160" s="44">
        <v>322</v>
      </c>
      <c r="B160" s="9" t="s">
        <v>26</v>
      </c>
      <c r="C160" s="4" t="s">
        <v>25</v>
      </c>
      <c r="D160" s="8"/>
      <c r="E160" s="5">
        <v>8200</v>
      </c>
      <c r="F160" s="5">
        <f t="shared" si="11"/>
        <v>0</v>
      </c>
      <c r="G160" s="5"/>
      <c r="H160" s="5">
        <f t="shared" si="8"/>
        <v>0</v>
      </c>
    </row>
    <row r="161" spans="1:8" s="1" customFormat="1" x14ac:dyDescent="0.3">
      <c r="A161" s="44">
        <v>5500</v>
      </c>
      <c r="B161" s="9" t="s">
        <v>27</v>
      </c>
      <c r="C161" s="4" t="s">
        <v>21</v>
      </c>
      <c r="D161" s="8"/>
      <c r="E161" s="5">
        <v>5500</v>
      </c>
      <c r="F161" s="5">
        <f t="shared" si="11"/>
        <v>0</v>
      </c>
      <c r="G161" s="5"/>
      <c r="H161" s="5">
        <f t="shared" si="8"/>
        <v>0</v>
      </c>
    </row>
    <row r="162" spans="1:8" s="1" customFormat="1" x14ac:dyDescent="0.3">
      <c r="A162" s="44">
        <v>377</v>
      </c>
      <c r="B162" s="9" t="s">
        <v>28</v>
      </c>
      <c r="C162" s="4" t="s">
        <v>21</v>
      </c>
      <c r="D162" s="8"/>
      <c r="E162" s="5">
        <v>32000</v>
      </c>
      <c r="F162" s="5">
        <f t="shared" si="11"/>
        <v>0</v>
      </c>
      <c r="G162" s="5"/>
      <c r="H162" s="5">
        <f t="shared" si="8"/>
        <v>0</v>
      </c>
    </row>
    <row r="163" spans="1:8" s="77" customFormat="1" x14ac:dyDescent="0.3">
      <c r="A163" s="44">
        <v>386</v>
      </c>
      <c r="B163" s="9" t="s">
        <v>75</v>
      </c>
      <c r="C163" s="4" t="s">
        <v>21</v>
      </c>
      <c r="D163" s="8"/>
      <c r="E163" s="5">
        <v>2200</v>
      </c>
      <c r="F163" s="5">
        <f t="shared" si="11"/>
        <v>0</v>
      </c>
      <c r="G163" s="5"/>
      <c r="H163" s="5">
        <f t="shared" si="8"/>
        <v>0</v>
      </c>
    </row>
    <row r="164" spans="1:8" s="1" customFormat="1" x14ac:dyDescent="0.3">
      <c r="A164" s="44">
        <v>395</v>
      </c>
      <c r="B164" s="9" t="s">
        <v>29</v>
      </c>
      <c r="C164" s="4" t="s">
        <v>21</v>
      </c>
      <c r="D164" s="8"/>
      <c r="E164" s="5">
        <v>3500</v>
      </c>
      <c r="F164" s="5">
        <f t="shared" si="11"/>
        <v>0</v>
      </c>
      <c r="G164" s="5"/>
      <c r="H164" s="5">
        <f t="shared" si="8"/>
        <v>0</v>
      </c>
    </row>
    <row r="165" spans="1:8" s="1" customFormat="1" ht="16.5" customHeight="1" x14ac:dyDescent="0.3">
      <c r="A165" s="44">
        <v>401</v>
      </c>
      <c r="B165" s="48" t="s">
        <v>30</v>
      </c>
      <c r="C165" s="49" t="s">
        <v>21</v>
      </c>
      <c r="D165" s="8"/>
      <c r="E165" s="6">
        <v>3500</v>
      </c>
      <c r="F165" s="6">
        <f t="shared" si="11"/>
        <v>0</v>
      </c>
      <c r="G165" s="5"/>
      <c r="H165" s="5">
        <f t="shared" si="8"/>
        <v>0</v>
      </c>
    </row>
    <row r="166" spans="1:8" s="28" customFormat="1" ht="14.25" customHeight="1" x14ac:dyDescent="0.3">
      <c r="A166" s="44">
        <v>407</v>
      </c>
      <c r="B166" s="9" t="s">
        <v>31</v>
      </c>
      <c r="C166" s="4" t="s">
        <v>21</v>
      </c>
      <c r="D166" s="8"/>
      <c r="E166" s="5">
        <v>3300</v>
      </c>
      <c r="F166" s="5">
        <f t="shared" si="11"/>
        <v>0</v>
      </c>
      <c r="G166" s="5"/>
      <c r="H166" s="5">
        <f t="shared" si="8"/>
        <v>0</v>
      </c>
    </row>
    <row r="167" spans="1:8" s="1" customFormat="1" x14ac:dyDescent="0.3">
      <c r="A167" s="44">
        <v>436</v>
      </c>
      <c r="B167" s="9" t="s">
        <v>46</v>
      </c>
      <c r="C167" s="4" t="s">
        <v>21</v>
      </c>
      <c r="D167" s="8"/>
      <c r="E167" s="5">
        <v>120000</v>
      </c>
      <c r="F167" s="5">
        <f t="shared" si="11"/>
        <v>0</v>
      </c>
      <c r="G167" s="5"/>
      <c r="H167" s="5">
        <f t="shared" si="8"/>
        <v>0</v>
      </c>
    </row>
    <row r="168" spans="1:8" s="1" customFormat="1" ht="15" thickBot="1" x14ac:dyDescent="0.35">
      <c r="A168" s="45"/>
      <c r="B168" s="9"/>
      <c r="C168" s="4"/>
      <c r="D168" s="4"/>
      <c r="E168" s="35"/>
      <c r="F168" s="5"/>
      <c r="G168" s="5"/>
      <c r="H168" s="5"/>
    </row>
    <row r="169" spans="1:8" s="1" customFormat="1" ht="15" thickBot="1" x14ac:dyDescent="0.35">
      <c r="A169" s="41"/>
      <c r="B169" s="30" t="s">
        <v>32</v>
      </c>
      <c r="C169" s="31"/>
      <c r="D169" s="31"/>
      <c r="E169" s="32"/>
      <c r="F169" s="33">
        <f>SUM(F159:F168)</f>
        <v>0</v>
      </c>
      <c r="G169" s="33"/>
      <c r="H169" s="33">
        <f>SUM(H159:H168)</f>
        <v>0</v>
      </c>
    </row>
    <row r="170" spans="1:8" s="1" customFormat="1" ht="15.6" thickTop="1" thickBot="1" x14ac:dyDescent="0.35">
      <c r="A170" s="42"/>
      <c r="B170" s="36" t="s">
        <v>83</v>
      </c>
      <c r="C170" s="37"/>
      <c r="D170" s="37"/>
      <c r="E170" s="38"/>
      <c r="F170" s="39">
        <f>F169+F157+F119</f>
        <v>5327800</v>
      </c>
      <c r="G170" s="5"/>
      <c r="H170" s="39">
        <f>H169+H157+H119</f>
        <v>0</v>
      </c>
    </row>
    <row r="171" spans="1:8" ht="15" thickTop="1" x14ac:dyDescent="0.3"/>
  </sheetData>
  <mergeCells count="7">
    <mergeCell ref="H4:H5"/>
    <mergeCell ref="A4:A5"/>
    <mergeCell ref="B4:B5"/>
    <mergeCell ref="C4:C5"/>
    <mergeCell ref="D4:D5"/>
    <mergeCell ref="F4:F5"/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CEG Ambohimilanja</vt:lpstr>
      <vt:lpstr>CEG Kianjavola</vt:lpstr>
      <vt:lpstr>EPP Ambalamaharavo</vt:lpstr>
      <vt:lpstr>CEG Vinany Andakatanikely</vt:lpstr>
      <vt:lpstr>CEG Vohitromby</vt:lpstr>
      <vt:lpstr>EPP Sakaivo Avaratra</vt:lpstr>
      <vt:lpstr>EPP Soalazaina</vt:lpstr>
      <vt:lpstr>EPP Soamandroso</vt:lpstr>
      <vt:lpstr>BDE (2)</vt:lpstr>
    </vt:vector>
  </TitlesOfParts>
  <Company>top cyber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 cyber</dc:creator>
  <cp:lastModifiedBy>Fetra</cp:lastModifiedBy>
  <dcterms:created xsi:type="dcterms:W3CDTF">2015-03-06T07:51:40Z</dcterms:created>
  <dcterms:modified xsi:type="dcterms:W3CDTF">2022-07-15T12:59:50Z</dcterms:modified>
</cp:coreProperties>
</file>